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OPP\TaibaI\Ostalo\"/>
    </mc:Choice>
  </mc:AlternateContent>
  <bookViews>
    <workbookView xWindow="0" yWindow="0" windowWidth="28800" windowHeight="12300" tabRatio="740" firstSheet="2" activeTab="2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 s="1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D168" i="6" s="1"/>
  <c r="I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I161" i="6" s="1"/>
  <c r="C161" i="6" s="1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C146" i="6" s="1"/>
  <c r="D145" i="6"/>
  <c r="C145" i="6"/>
  <c r="I144" i="6"/>
  <c r="C144" i="6" s="1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D100" i="6" s="1"/>
  <c r="I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D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I28" i="6" a="1"/>
  <c r="I28" i="6"/>
  <c r="C28" i="6" s="1"/>
  <c r="D28" i="6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I130" i="5" l="1"/>
  <c r="C130" i="5" s="1"/>
  <c r="D146" i="6"/>
  <c r="J161" i="6"/>
  <c r="D161" i="6" s="1"/>
  <c r="K116" i="8"/>
  <c r="D116" i="8" s="1"/>
  <c r="C162" i="6"/>
  <c r="I32" i="6"/>
  <c r="C32" i="6" s="1"/>
  <c r="J81" i="6"/>
  <c r="D81" i="6" s="1"/>
  <c r="J19" i="6"/>
  <c r="D19" i="6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K119" i="8" l="1"/>
  <c r="D119" i="8" s="1"/>
  <c r="D120" i="8" s="1"/>
  <c r="D121" i="8" s="1"/>
  <c r="I114" i="5"/>
  <c r="C114" i="5" s="1"/>
  <c r="J119" i="8"/>
  <c r="C119" i="8" s="1"/>
  <c r="C120" i="8" s="1"/>
  <c r="C121" i="8" s="1"/>
  <c r="I80" i="6"/>
  <c r="C80" i="6" s="1"/>
  <c r="Z41" i="9"/>
  <c r="Z53" i="9" s="1"/>
  <c r="M53" i="9" s="1"/>
  <c r="AF41" i="9"/>
  <c r="S41" i="9" s="1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M41" i="9"/>
  <c r="D87" i="7"/>
  <c r="K91" i="7"/>
  <c r="D91" i="7" s="1"/>
  <c r="B61" i="3"/>
  <c r="C81" i="6"/>
  <c r="I141" i="6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I142" i="6" l="1"/>
  <c r="C142" i="6" s="1"/>
  <c r="D92" i="7"/>
  <c r="D93" i="7" s="1"/>
  <c r="P54" i="9"/>
  <c r="M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/>
  <c r="C149" i="5" s="1"/>
  <c r="AG41" i="9"/>
  <c r="T41" i="9" s="1"/>
  <c r="R41" i="9"/>
  <c r="AE53" i="9"/>
  <c r="K53" i="9"/>
  <c r="K54" i="9" s="1"/>
  <c r="J147" i="5"/>
  <c r="D147" i="5" s="1"/>
  <c r="D145" i="5"/>
  <c r="D148" i="5" s="1"/>
  <c r="D149" i="5" s="1"/>
  <c r="B59" i="3"/>
  <c r="J155" i="6"/>
  <c r="D142" i="6"/>
  <c r="J156" i="6"/>
  <c r="D156" i="6" s="1"/>
  <c r="I158" i="6" l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58" i="6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<sst xmlns="http://schemas.openxmlformats.org/spreadsheetml/2006/main" count="4253" uniqueCount="2627">
  <si>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</si>
  <si>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</si>
  <si>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</si>
  <si>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</si>
  <si>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</si>
  <si>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</si>
  <si>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</si>
  <si>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</si>
  <si>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</si>
  <si>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</si>
  <si>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</si>
  <si>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</si>
  <si>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</si>
  <si>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</si>
  <si>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</si>
  <si>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</si>
  <si>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</si>
  <si>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</si>
  <si>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</si>
  <si>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</si>
  <si>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</si>
  <si>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</si>
  <si>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</si>
  <si>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</si>
  <si>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</si>
  <si>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</si>
  <si>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</si>
  <si>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</si>
  <si>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</si>
  <si>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</si>
  <si>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</si>
  <si>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</si>
  <si>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</si>
  <si>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</si>
  <si>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</si>
  <si>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</si>
  <si>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</si>
  <si>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</si>
  <si>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</si>
  <si>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</si>
  <si>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</si>
  <si>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</si>
  <si>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</si>
  <si>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</si>
  <si>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</si>
  <si>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</si>
  <si>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</si>
  <si>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</si>
  <si>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</si>
  <si>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</si>
  <si>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</si>
  <si>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</si>
  <si>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</si>
  <si>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</si>
  <si>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</si>
  <si>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</si>
  <si>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</si>
  <si>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</si>
  <si>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</si>
  <si>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</si>
  <si>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</si>
  <si>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</si>
  <si>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</si>
  <si>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</si>
  <si>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</si>
  <si>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</si>
  <si>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</si>
  <si>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</si>
  <si>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</si>
  <si>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</si>
  <si>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</si>
  <si>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</si>
  <si>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</si>
  <si>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</si>
  <si>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</si>
  <si>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</si>
  <si>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</si>
  <si>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</si>
  <si>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</si>
  <si>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</si>
  <si>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</si>
  <si>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</si>
  <si>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</si>
  <si>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</si>
  <si>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</si>
  <si>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</si>
  <si>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</si>
  <si>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</si>
  <si>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</si>
  <si>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</si>
  <si>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</si>
  <si>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</si>
  <si>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</si>
  <si>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</si>
  <si>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</si>
  <si>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</si>
  <si>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</si>
  <si>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</si>
  <si>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</si>
  <si>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</si>
  <si>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</si>
  <si>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</si>
  <si>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</si>
  <si>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</si>
  <si>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</si>
  <si>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</si>
  <si>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</si>
  <si>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</si>
  <si>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</si>
  <si>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</si>
  <si>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</si>
  <si>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</si>
  <si>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</si>
  <si>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</si>
  <si>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</si>
  <si>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</si>
  <si>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</si>
  <si>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</si>
  <si>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</si>
  <si>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</si>
  <si>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</si>
  <si>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</si>
  <si>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</si>
  <si>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</si>
  <si>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</si>
  <si>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</si>
  <si>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</si>
  <si>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</si>
  <si>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</si>
  <si>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</si>
  <si>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</si>
  <si>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</si>
  <si>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</si>
  <si>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</si>
  <si>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</si>
  <si>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</si>
  <si>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</si>
  <si>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</si>
  <si>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</si>
  <si>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</si>
  <si>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</si>
  <si>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</si>
  <si>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</si>
  <si>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</si>
  <si>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</si>
  <si>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</si>
  <si>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</si>
  <si>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</si>
  <si>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</si>
  <si>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</si>
  <si>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</si>
  <si>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</si>
  <si>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</si>
  <si>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</si>
  <si>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</si>
  <si>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</si>
  <si>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</si>
  <si>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</si>
  <si>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</si>
  <si>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</si>
  <si>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</si>
  <si>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</si>
  <si>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</si>
  <si>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</si>
  <si>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</si>
  <si>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</si>
  <si>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</si>
  <si>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</si>
  <si>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</si>
  <si>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</si>
  <si>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</si>
  <si>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</si>
  <si>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</si>
  <si>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</si>
  <si>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</si>
  <si>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</si>
  <si>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</si>
  <si>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</si>
  <si>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</si>
  <si>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</si>
  <si>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</si>
  <si>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</si>
  <si>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</si>
  <si>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</si>
  <si>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</si>
  <si>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</si>
  <si>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</si>
  <si>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</si>
  <si>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</si>
  <si>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</si>
  <si>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</si>
  <si>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</si>
  <si>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</si>
  <si>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</si>
  <si>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</si>
  <si>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</si>
  <si>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</si>
  <si>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</si>
  <si>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</si>
  <si>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</si>
  <si>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</si>
  <si>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</si>
  <si>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</si>
  <si>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</si>
  <si>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</si>
  <si>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</si>
  <si>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</si>
  <si>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</si>
  <si>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</si>
  <si>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</si>
  <si>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</si>
  <si>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</si>
  <si>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</si>
  <si>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</si>
  <si>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</si>
  <si>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</si>
  <si>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</si>
  <si>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</si>
  <si>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</si>
  <si>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</si>
  <si>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</si>
  <si>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</si>
  <si>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</si>
  <si>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</si>
  <si>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</si>
  <si>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</si>
  <si>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</si>
  <si>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</si>
  <si>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</si>
  <si>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</si>
  <si>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</si>
  <si>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</si>
  <si>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</si>
  <si>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</si>
  <si>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</si>
  <si>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</si>
  <si>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</si>
  <si>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</si>
  <si>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</si>
  <si>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</si>
  <si>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</si>
  <si>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</si>
  <si>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</si>
  <si>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</si>
  <si>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</si>
  <si>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</si>
  <si>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</si>
  <si>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</si>
  <si>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</si>
  <si>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</si>
  <si>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</si>
  <si>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</si>
  <si>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</si>
  <si>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</si>
  <si>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</si>
  <si>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</si>
  <si>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</si>
  <si>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</si>
  <si>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</si>
  <si>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</si>
  <si>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</si>
  <si>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</si>
  <si>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</si>
  <si>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</si>
  <si>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</si>
  <si>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</si>
  <si>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</si>
  <si>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</si>
  <si>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</si>
  <si>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</si>
  <si>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</si>
  <si>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</si>
  <si>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</si>
  <si>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</si>
  <si>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</si>
  <si>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</si>
  <si>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</si>
  <si>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</si>
  <si>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</si>
  <si>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</si>
  <si>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</si>
  <si>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</si>
  <si>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</si>
  <si>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</si>
  <si>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</si>
  <si>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</si>
  <si>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</si>
  <si>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</si>
  <si>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</si>
  <si>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</si>
  <si>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</si>
  <si>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</si>
  <si>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</si>
  <si>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</si>
  <si>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</si>
  <si>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</si>
  <si>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</si>
  <si>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</si>
  <si>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</si>
  <si>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</si>
  <si>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</si>
  <si>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</si>
  <si>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</si>
  <si>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</si>
  <si>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</si>
  <si>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</si>
  <si>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</si>
  <si>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</si>
  <si>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</si>
  <si>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</si>
  <si>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</si>
  <si>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</si>
  <si>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</si>
  <si>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</si>
  <si>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</si>
  <si>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</si>
  <si>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</si>
  <si>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</si>
  <si>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</si>
  <si>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</si>
  <si>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</si>
  <si>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</si>
  <si>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</si>
  <si>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</si>
  <si>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</si>
  <si>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</si>
  <si>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</si>
  <si>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</si>
  <si>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</si>
  <si>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</si>
  <si>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</si>
  <si>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</si>
  <si>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</si>
  <si>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</si>
  <si>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</si>
  <si>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</si>
  <si>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</si>
  <si>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</si>
  <si>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</si>
  <si>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</si>
  <si>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</si>
  <si>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</si>
  <si>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</si>
  <si>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</si>
  <si>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</si>
  <si>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</si>
  <si>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</si>
  <si>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</si>
  <si>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</si>
  <si>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</si>
  <si>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</si>
  <si>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</si>
  <si>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</si>
  <si>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</si>
  <si>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</si>
  <si>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</si>
  <si>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</si>
  <si>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</si>
  <si>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</si>
  <si>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</si>
  <si>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</si>
  <si>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</si>
  <si>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</si>
  <si>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</si>
  <si>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</si>
  <si>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</si>
  <si>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</si>
  <si>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</si>
  <si>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</si>
  <si>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</si>
  <si>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</si>
  <si>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</si>
  <si>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</si>
  <si>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</si>
  <si>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</si>
  <si>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</si>
  <si>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</si>
  <si>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</si>
  <si>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</si>
  <si>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</si>
  <si>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</si>
  <si>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</si>
  <si>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</si>
  <si>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</si>
  <si>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</si>
  <si>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</si>
  <si>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</si>
  <si>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</si>
  <si>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</si>
  <si>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</si>
  <si>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</si>
  <si>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</si>
  <si>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</si>
  <si>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</si>
  <si>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</si>
  <si>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</si>
  <si>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</si>
  <si>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</si>
  <si>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</si>
  <si>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</si>
  <si>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</si>
  <si>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</si>
  <si>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</si>
  <si>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</si>
  <si>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</si>
  <si>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</si>
  <si>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</si>
  <si>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</si>
  <si>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</si>
  <si>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</si>
  <si>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</si>
  <si>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</si>
  <si>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</si>
  <si>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</si>
  <si>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</si>
  <si>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</si>
  <si>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</si>
  <si>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</si>
  <si>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</si>
  <si>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</si>
  <si>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</si>
  <si>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</si>
  <si>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</si>
  <si>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</si>
  <si>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</si>
  <si>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</si>
  <si>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</si>
  <si>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</si>
  <si>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</si>
  <si>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</si>
  <si>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</si>
  <si>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</si>
  <si>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</si>
  <si>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</si>
  <si>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</si>
  <si>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</si>
  <si>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</si>
  <si>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</si>
  <si>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</si>
  <si>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</si>
  <si>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</si>
  <si>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</si>
  <si>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</si>
  <si>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</si>
  <si>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</si>
  <si>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</si>
  <si>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</si>
  <si>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</si>
  <si>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</si>
  <si>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</si>
  <si>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</si>
  <si>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</si>
  <si>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</si>
  <si>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</si>
  <si>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</si>
  <si>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</si>
  <si>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</si>
  <si>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</si>
  <si>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</si>
  <si>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</si>
  <si>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</si>
  <si>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</si>
  <si>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</si>
  <si>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</si>
  <si>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</si>
  <si>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</si>
  <si>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</si>
  <si>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</si>
  <si>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</si>
  <si>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</si>
  <si>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</si>
  <si>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</si>
  <si>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</si>
  <si>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</si>
  <si>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</si>
  <si>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</si>
  <si>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</si>
  <si>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</si>
  <si>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</si>
  <si>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</si>
  <si>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</si>
  <si>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</si>
  <si>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</si>
  <si>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</si>
  <si>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</si>
  <si>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</si>
  <si>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</si>
  <si>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</si>
  <si>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</si>
  <si>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</si>
  <si>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</si>
  <si>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</si>
  <si>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</si>
  <si>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</si>
  <si>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</si>
  <si>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</si>
  <si>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</si>
  <si>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</si>
  <si>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</si>
  <si>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</si>
  <si>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</si>
  <si>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</si>
  <si>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</si>
  <si>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</si>
  <si>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</si>
  <si>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</si>
  <si>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</si>
  <si>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</si>
  <si>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</si>
  <si>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</si>
  <si>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</si>
  <si>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</si>
  <si>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</si>
  <si>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</si>
  <si>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</si>
  <si>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</si>
  <si>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</si>
  <si>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</si>
  <si>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</si>
  <si>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</si>
  <si>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</si>
  <si>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</si>
  <si>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</si>
  <si>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</si>
  <si>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</si>
  <si>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</si>
  <si>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</si>
  <si>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</si>
  <si>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</si>
  <si>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</si>
  <si>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</si>
  <si>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</si>
  <si>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</si>
  <si>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</si>
  <si>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</si>
  <si>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</si>
  <si>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</si>
  <si>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</si>
  <si>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</si>
  <si>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</si>
  <si>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</si>
  <si>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</si>
  <si>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</si>
  <si>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</si>
  <si>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</si>
  <si>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</si>
  <si>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</si>
  <si>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</si>
  <si>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</si>
  <si>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</si>
  <si>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</si>
  <si>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</si>
  <si>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</si>
  <si>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</si>
  <si>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</si>
  <si>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</si>
  <si>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</si>
  <si>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</si>
  <si>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</si>
  <si>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</si>
  <si>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</si>
  <si>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</si>
  <si>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</si>
  <si>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</si>
  <si>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</si>
  <si>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</si>
  <si>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</si>
  <si>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</si>
  <si>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</si>
  <si>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</si>
  <si>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</si>
  <si>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</si>
  <si>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</si>
  <si>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</si>
  <si>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</si>
  <si>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</si>
  <si>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</si>
  <si>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</si>
  <si>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</si>
  <si>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</si>
  <si>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</si>
  <si>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</si>
  <si>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</si>
  <si>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</si>
  <si>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</si>
  <si>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</si>
  <si>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</si>
  <si>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</si>
  <si>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</si>
  <si>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</si>
  <si>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</si>
  <si>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</si>
  <si>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</si>
  <si>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</si>
  <si>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</si>
  <si>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</si>
  <si>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</si>
  <si>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</si>
  <si>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</si>
  <si>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</si>
  <si>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</si>
  <si>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</si>
  <si>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</si>
  <si>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</si>
  <si>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</si>
  <si>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</si>
  <si>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</si>
  <si>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</si>
  <si>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</si>
  <si>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</si>
  <si>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</si>
  <si>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</si>
  <si>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</si>
  <si>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</si>
  <si>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</si>
  <si>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</si>
  <si>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</si>
  <si>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</si>
  <si>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</si>
  <si>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</si>
  <si>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</si>
  <si>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</si>
  <si>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</si>
  <si>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</si>
  <si>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</si>
  <si>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</si>
  <si>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</si>
  <si>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</si>
  <si>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</si>
  <si>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</si>
  <si>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</si>
  <si>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</si>
  <si>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</si>
  <si>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</si>
  <si>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</si>
  <si>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</si>
  <si>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</si>
  <si>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</si>
  <si>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</si>
  <si>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</si>
  <si>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</si>
  <si>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</si>
  <si>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</si>
  <si>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</si>
  <si>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</si>
  <si>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</si>
  <si>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</si>
  <si>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</si>
  <si>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</si>
  <si>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</si>
  <si>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</si>
  <si>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</si>
  <si>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</si>
  <si>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</si>
  <si>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</si>
  <si>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</si>
  <si>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</si>
  <si>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</si>
  <si>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</si>
  <si>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</si>
  <si>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</si>
  <si>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</si>
  <si>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</si>
  <si>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</si>
  <si>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</si>
  <si>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</si>
  <si>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</si>
  <si>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</si>
  <si>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</si>
  <si>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</si>
  <si>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</si>
  <si>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</si>
  <si>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</si>
  <si>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</si>
  <si>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</si>
  <si>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</si>
  <si>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</si>
  <si>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</si>
  <si>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</si>
  <si>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</si>
  <si>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</si>
  <si>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</si>
  <si>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</si>
  <si>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</si>
  <si>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</si>
  <si>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</si>
  <si>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</si>
  <si>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</si>
  <si>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</si>
  <si>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</si>
  <si>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</si>
  <si>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</si>
  <si>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</si>
  <si>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</si>
  <si>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</si>
  <si>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</si>
  <si>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</si>
  <si>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</si>
  <si>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</si>
  <si>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</si>
  <si>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</si>
  <si>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</si>
  <si>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</si>
  <si>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</si>
  <si>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</si>
  <si>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</si>
  <si>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</si>
  <si>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</si>
  <si>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</si>
  <si>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</si>
  <si>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</si>
  <si>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</si>
  <si>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</si>
  <si>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</si>
  <si>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</si>
  <si>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</si>
  <si>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</si>
  <si>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</si>
  <si>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</si>
  <si>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</si>
  <si>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</si>
  <si>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</si>
  <si>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</si>
  <si>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</si>
  <si>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</si>
  <si>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</si>
  <si>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</si>
  <si>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</si>
  <si>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</si>
  <si>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</si>
  <si>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</si>
  <si>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</si>
  <si>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</si>
  <si>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</si>
  <si>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</si>
  <si>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</si>
  <si>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</si>
  <si>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</si>
  <si>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</si>
  <si>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</si>
  <si>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</si>
  <si>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</si>
  <si>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</si>
  <si>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</si>
  <si>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</si>
  <si>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</si>
  <si>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</si>
  <si>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</si>
  <si>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</si>
  <si>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</si>
  <si>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</si>
  <si>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</si>
  <si>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</si>
  <si>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</si>
  <si>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</si>
  <si>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</si>
  <si>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</si>
  <si>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</si>
  <si>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</si>
  <si>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</si>
  <si>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</si>
  <si>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</si>
  <si>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</si>
  <si>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</si>
  <si>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</si>
  <si>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</si>
  <si>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</si>
  <si>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</si>
  <si>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</si>
  <si>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</si>
  <si>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</si>
  <si>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</si>
  <si>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</si>
  <si>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</si>
  <si>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</si>
  <si>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</si>
  <si>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</si>
  <si>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</si>
  <si>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</si>
  <si>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</si>
  <si>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</si>
  <si>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</si>
  <si>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</si>
  <si>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</si>
  <si>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</si>
  <si>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</si>
  <si>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</si>
  <si>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</si>
  <si>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</si>
  <si>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</si>
  <si>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</si>
  <si>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</si>
  <si>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</si>
  <si>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</si>
  <si>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</si>
  <si>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</si>
  <si>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</si>
  <si>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</si>
  <si>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</si>
  <si>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</si>
  <si>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</si>
  <si>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</si>
  <si>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</si>
  <si>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</si>
  <si>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</si>
  <si>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</si>
  <si>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</si>
  <si>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</si>
  <si>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</si>
  <si>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</si>
  <si>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</si>
  <si>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</si>
  <si>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</si>
  <si>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</si>
  <si>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</si>
  <si>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</si>
  <si>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</si>
  <si>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</si>
  <si>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</si>
  <si>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</si>
  <si>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</si>
  <si>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</si>
  <si>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</si>
  <si>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</si>
  <si>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</si>
  <si>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</si>
  <si>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</si>
  <si>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</si>
  <si>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</si>
  <si>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</si>
  <si>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</si>
  <si>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</si>
  <si>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</si>
  <si>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</si>
  <si>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</si>
  <si>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</si>
  <si>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</si>
  <si>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</si>
  <si>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</si>
  <si>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</si>
  <si>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</si>
  <si>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</si>
  <si>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</si>
  <si>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</si>
  <si>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</si>
  <si>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</si>
  <si>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</si>
  <si>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</si>
  <si>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</si>
  <si>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</si>
  <si>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</si>
  <si>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</si>
  <si>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</si>
  <si>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</si>
  <si>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</si>
  <si>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</si>
  <si>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</si>
  <si>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</si>
  <si>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</si>
  <si>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</si>
  <si>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</si>
  <si>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</si>
  <si>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</si>
  <si>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</si>
  <si>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</si>
  <si>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</si>
  <si>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</si>
  <si>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</si>
  <si>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</si>
  <si>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</si>
  <si>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</si>
  <si>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</si>
  <si>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</si>
  <si>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</si>
  <si>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</si>
  <si>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</si>
  <si>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</si>
  <si>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</si>
  <si>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</si>
  <si>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</si>
  <si>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</si>
  <si>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</si>
  <si>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</si>
  <si>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</si>
  <si>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</si>
  <si>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</si>
  <si>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</si>
  <si>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</si>
  <si>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</si>
  <si>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</si>
  <si>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</si>
  <si>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</si>
  <si>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</si>
  <si>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</si>
  <si>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</si>
  <si>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</si>
  <si>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</si>
  <si>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</si>
  <si>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</si>
  <si>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</si>
  <si>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</si>
  <si>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</si>
  <si>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</si>
  <si>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</si>
  <si>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</si>
  <si>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</si>
  <si>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</si>
  <si>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</si>
  <si>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</si>
  <si>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</si>
  <si>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</si>
  <si>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</si>
  <si>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</si>
  <si>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</si>
  <si>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</si>
  <si>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</si>
  <si>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</si>
  <si>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</si>
  <si>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</si>
  <si>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</si>
  <si>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</si>
  <si>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</si>
  <si>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</si>
  <si>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</si>
  <si>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</si>
  <si>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</si>
  <si>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</si>
  <si>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</si>
  <si>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</si>
  <si>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</si>
  <si>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</si>
  <si>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</si>
  <si>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</si>
  <si>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</si>
  <si>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</si>
  <si>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</si>
  <si>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</si>
  <si>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</si>
  <si>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</si>
  <si>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</si>
  <si>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</si>
  <si>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</si>
  <si>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</si>
  <si>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</si>
  <si>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</si>
  <si>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</si>
  <si>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</si>
  <si>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</si>
  <si>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</si>
  <si>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</si>
  <si>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</si>
  <si>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</si>
  <si>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</si>
  <si>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</si>
  <si>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</si>
  <si>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</si>
  <si>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</si>
  <si>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</si>
  <si>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</si>
  <si>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</si>
  <si>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</si>
  <si>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</si>
  <si>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</si>
  <si>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</si>
  <si>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</si>
  <si>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</si>
  <si>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</si>
  <si>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</si>
  <si>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</si>
  <si>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</si>
  <si>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</si>
  <si>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</si>
  <si>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</si>
  <si>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</si>
  <si>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</si>
  <si>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</si>
  <si>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</si>
  <si>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</si>
  <si>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</si>
  <si>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</si>
  <si>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</si>
  <si>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</si>
  <si>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</si>
  <si>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</si>
  <si>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</si>
  <si>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</si>
  <si>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</si>
  <si>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</si>
  <si>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</si>
  <si>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</si>
  <si>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</si>
  <si>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</si>
  <si>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</si>
  <si>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</si>
  <si>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</si>
  <si>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</si>
  <si>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</si>
  <si>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</si>
  <si>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</si>
  <si>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</si>
  <si>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</si>
  <si>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</si>
  <si>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</si>
  <si>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</si>
  <si>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</si>
  <si>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</si>
  <si>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</si>
  <si>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</si>
  <si>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</si>
  <si>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</si>
  <si>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</si>
  <si>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</si>
  <si>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</si>
  <si>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</si>
  <si>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</si>
  <si>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</si>
  <si>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</si>
  <si>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</si>
  <si>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</si>
  <si>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</si>
  <si>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</si>
  <si>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</si>
  <si>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</si>
  <si>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</si>
  <si>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</si>
  <si>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</si>
  <si>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</si>
  <si>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</si>
  <si>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</si>
  <si>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</si>
  <si>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</si>
  <si>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</si>
  <si>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</si>
  <si>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</si>
  <si>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</si>
  <si>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</si>
  <si>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</si>
  <si>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</si>
  <si>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</si>
  <si>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</si>
  <si>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</si>
  <si>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</si>
  <si>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</si>
  <si>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</si>
  <si>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</si>
  <si>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</si>
  <si>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</si>
  <si>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</si>
  <si>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</si>
  <si>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</si>
  <si>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</si>
  <si>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</si>
  <si>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</si>
  <si>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</si>
  <si>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</si>
  <si>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</si>
  <si>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</si>
  <si>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</si>
  <si>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</si>
  <si>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</si>
  <si>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</si>
  <si>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</si>
  <si>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</si>
  <si>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</si>
  <si>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</si>
  <si>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</si>
  <si>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</si>
  <si>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</si>
  <si>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</si>
  <si>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</si>
  <si>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</si>
  <si>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</si>
  <si>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</si>
  <si>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</si>
  <si>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</si>
  <si>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</si>
  <si>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</si>
  <si>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</si>
  <si>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</si>
  <si>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</si>
  <si>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</si>
  <si>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</si>
  <si>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</si>
  <si>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</si>
  <si>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</si>
  <si>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</si>
  <si>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</si>
  <si>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</si>
  <si>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</si>
  <si>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</si>
  <si>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</si>
  <si>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</si>
  <si>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</si>
  <si>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</si>
  <si>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</si>
  <si>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</si>
  <si>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</si>
  <si>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</si>
  <si>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</si>
  <si>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</si>
  <si>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</si>
  <si>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</si>
  <si>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</si>
  <si>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</si>
  <si>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</si>
  <si>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</si>
  <si>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</si>
  <si>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</si>
  <si>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</si>
  <si>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</si>
  <si>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</si>
  <si>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</si>
  <si>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</si>
  <si>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</si>
  <si>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</si>
  <si>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</si>
  <si>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</si>
  <si>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</si>
  <si>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</si>
  <si>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</si>
  <si>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</si>
  <si>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</si>
  <si>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</si>
  <si>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</si>
  <si>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</si>
  <si>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</si>
  <si>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</si>
  <si>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</si>
  <si>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</si>
  <si>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</si>
  <si>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</si>
  <si>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</si>
  <si>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</si>
  <si>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</si>
  <si>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</si>
  <si>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</si>
  <si>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</si>
  <si>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</si>
  <si>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</si>
  <si>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</si>
  <si>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</si>
  <si>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</si>
  <si>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</si>
  <si>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</si>
  <si>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</si>
  <si>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</si>
  <si>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</si>
  <si>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</si>
  <si>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</si>
  <si>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</si>
  <si>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</si>
  <si>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</si>
  <si>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</si>
  <si>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</si>
  <si>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</si>
  <si>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</si>
  <si>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</si>
  <si>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</si>
  <si>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</si>
  <si>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</si>
  <si>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</si>
  <si>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</si>
  <si>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</si>
  <si>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</si>
  <si>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</si>
  <si>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</si>
  <si>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</si>
  <si>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</si>
  <si>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</si>
  <si>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</si>
  <si>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</si>
  <si>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</si>
  <si>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</si>
  <si>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</si>
  <si>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</si>
  <si>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</si>
  <si>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</si>
  <si>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</si>
  <si>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</si>
  <si>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</si>
  <si>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</si>
  <si>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</si>
  <si>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</si>
  <si>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</si>
  <si>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</si>
  <si>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</si>
  <si>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</si>
  <si>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</si>
  <si>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</si>
  <si>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</si>
  <si>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</si>
  <si>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</si>
  <si>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</si>
  <si>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</si>
  <si>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</si>
  <si>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</si>
  <si>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</si>
  <si>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</si>
  <si>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</si>
  <si>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</si>
  <si>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</si>
  <si>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</si>
  <si>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</si>
  <si>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</si>
  <si>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</si>
  <si>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</si>
  <si>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</si>
  <si>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</si>
  <si>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</si>
  <si>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</si>
  <si>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</si>
  <si>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</si>
  <si>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</si>
  <si>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</si>
  <si>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</si>
  <si>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</si>
  <si>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</si>
  <si>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</si>
  <si>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</si>
  <si>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</si>
  <si>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</si>
  <si>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</si>
  <si>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</si>
  <si>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</si>
  <si>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</si>
  <si>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</si>
  <si>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</si>
  <si>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</si>
  <si>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</si>
  <si>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</si>
  <si>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</si>
  <si>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</si>
  <si>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</si>
  <si>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</si>
  <si>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</si>
  <si>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</si>
  <si>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</si>
  <si>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</si>
  <si>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</si>
  <si>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</si>
  <si>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</si>
  <si>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</si>
  <si>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</si>
  <si>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</si>
  <si>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</si>
  <si>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</si>
  <si>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</si>
  <si>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</si>
  <si>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</si>
  <si>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</si>
  <si>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</si>
  <si>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</si>
  <si>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</si>
  <si>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</si>
  <si>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</si>
  <si>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</si>
  <si>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</si>
  <si>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</si>
  <si>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</si>
  <si>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</si>
  <si>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</si>
  <si>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</si>
  <si>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</si>
  <si>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</si>
  <si>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</si>
  <si>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</si>
  <si>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</si>
  <si>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</si>
  <si>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</si>
  <si>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</si>
  <si>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</si>
  <si>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</si>
  <si>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</si>
  <si>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</si>
  <si>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</si>
  <si>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</si>
  <si>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</si>
  <si>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</si>
  <si>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</si>
  <si>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</si>
  <si>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</si>
  <si>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</si>
  <si>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</si>
  <si>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</si>
  <si>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</si>
  <si>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</si>
  <si>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</si>
  <si>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</si>
  <si>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</si>
  <si>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</si>
  <si>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</si>
  <si>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</si>
  <si>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</si>
  <si>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</si>
  <si>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</si>
  <si>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</si>
  <si>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</si>
  <si>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</si>
  <si>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</si>
  <si>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</si>
  <si>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</si>
  <si>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</si>
  <si>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</si>
  <si>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</si>
  <si>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</si>
  <si>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</si>
  <si>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</si>
  <si>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</si>
  <si>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</si>
  <si>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</si>
  <si>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</si>
  <si>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</si>
  <si>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</si>
  <si>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</si>
  <si>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</si>
  <si>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</si>
  <si>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</si>
  <si>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</si>
  <si>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</si>
  <si>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</si>
  <si>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</si>
  <si>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</si>
  <si>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</si>
  <si>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</si>
  <si>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</si>
  <si>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</si>
  <si>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</si>
  <si>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</si>
  <si>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</si>
  <si>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</si>
  <si>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</si>
  <si>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</si>
  <si>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</si>
  <si>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</si>
  <si>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</si>
  <si>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</si>
  <si>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</si>
  <si>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</si>
  <si>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</si>
  <si>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</si>
  <si>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</si>
  <si>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</si>
  <si>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</si>
  <si>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</si>
  <si>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</si>
  <si>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</si>
  <si>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</si>
  <si>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</si>
  <si>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</si>
  <si>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</si>
  <si>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</si>
  <si>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</si>
  <si>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</si>
  <si>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</si>
  <si>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</si>
  <si>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</si>
  <si>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</si>
  <si>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</si>
  <si>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</si>
  <si>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</si>
  <si>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</si>
  <si>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</si>
  <si>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</si>
  <si>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</si>
  <si>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</si>
  <si>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</si>
  <si>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</si>
  <si>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</si>
  <si>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</si>
  <si>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</si>
  <si>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</si>
  <si>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</si>
  <si>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</si>
  <si>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</si>
  <si>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</si>
  <si>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</si>
  <si>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</si>
  <si>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</si>
  <si>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</si>
  <si>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</si>
  <si>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</si>
  <si>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</si>
  <si>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</si>
  <si>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</si>
  <si>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</si>
  <si>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</si>
  <si>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</si>
  <si>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</si>
  <si>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</si>
  <si>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</si>
  <si>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</si>
  <si>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</si>
  <si>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</si>
  <si>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</si>
  <si>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</si>
  <si>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</si>
  <si>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</si>
  <si>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</si>
  <si>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</si>
  <si>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</si>
  <si>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</si>
  <si>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</si>
  <si>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</si>
  <si>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</si>
  <si>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</si>
  <si>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</si>
  <si>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</si>
  <si>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</si>
  <si>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</si>
  <si>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</si>
  <si>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</si>
  <si>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</si>
  <si>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</si>
  <si>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</si>
  <si>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</si>
  <si>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</si>
  <si>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</si>
  <si>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</si>
  <si>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</si>
  <si>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</si>
  <si>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</si>
  <si>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</si>
  <si>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</si>
  <si>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</si>
  <si>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</si>
  <si>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</si>
  <si>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</si>
  <si>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</si>
  <si>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</si>
  <si>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</si>
  <si>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</si>
  <si>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</si>
  <si>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</si>
  <si>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</si>
  <si>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</si>
  <si>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</si>
  <si>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</si>
  <si>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</si>
  <si>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</si>
  <si>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</si>
  <si>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</si>
  <si>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</si>
  <si>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</si>
  <si>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</si>
  <si>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</si>
  <si>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</si>
  <si>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</si>
  <si>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</si>
  <si>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</si>
  <si>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</si>
  <si>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</si>
  <si>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</si>
  <si>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</si>
  <si>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</si>
  <si>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</si>
  <si>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</si>
  <si>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</si>
  <si>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</si>
  <si>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</si>
  <si>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</si>
  <si>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</si>
  <si>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</si>
  <si>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</si>
  <si>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</si>
  <si>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</si>
  <si>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</si>
  <si>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</si>
  <si>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</si>
  <si>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</si>
  <si>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</si>
  <si>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</si>
  <si>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</si>
  <si>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</si>
  <si>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</si>
  <si>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</si>
  <si>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</si>
  <si>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</si>
  <si>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</si>
  <si>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</si>
  <si>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</si>
  <si>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</si>
  <si>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</si>
  <si>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</si>
  <si>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</si>
  <si>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</si>
  <si>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</si>
  <si>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</si>
  <si>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</si>
  <si>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</si>
  <si>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</si>
  <si>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</si>
  <si>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</si>
  <si>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</si>
  <si>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</si>
  <si>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</si>
  <si>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</si>
  <si>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</si>
  <si>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</si>
  <si>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</si>
  <si>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</si>
  <si>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</si>
  <si>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</si>
  <si>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</si>
  <si>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</si>
  <si>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</si>
  <si>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</si>
  <si>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</si>
  <si>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</si>
  <si>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</si>
  <si>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</si>
  <si>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</si>
  <si>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</si>
  <si>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</si>
  <si>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</si>
  <si>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</si>
  <si>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</si>
  <si>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</si>
  <si>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</si>
  <si>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</si>
  <si>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</si>
  <si>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</si>
  <si>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</si>
  <si>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</si>
  <si>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</si>
  <si>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</si>
  <si>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</si>
  <si>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</si>
  <si>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</si>
  <si>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</si>
  <si>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</si>
  <si>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</si>
  <si>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</si>
  <si>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</si>
  <si>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</si>
  <si>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</si>
  <si>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</si>
  <si>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</si>
  <si>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</si>
  <si>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</si>
  <si>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</si>
  <si>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</si>
  <si>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</si>
  <si>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</si>
  <si>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</si>
  <si>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</si>
  <si>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</si>
  <si>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</si>
  <si>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</si>
  <si>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</si>
  <si>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</si>
  <si>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</si>
  <si>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</si>
  <si>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</si>
  <si>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</si>
  <si>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</si>
  <si>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</si>
  <si>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</si>
  <si>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</si>
  <si>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</si>
  <si>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</si>
  <si>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</si>
  <si>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</si>
  <si>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</si>
  <si>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</si>
  <si>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</si>
  <si>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</si>
  <si>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</si>
  <si>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</si>
  <si>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</si>
  <si>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</si>
  <si>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</si>
  <si>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</si>
  <si>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</si>
  <si>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</si>
  <si>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</si>
  <si>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</si>
  <si>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</si>
  <si>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</si>
  <si>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</si>
  <si>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</si>
  <si>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</si>
  <si>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</si>
  <si>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</si>
  <si>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</si>
  <si>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</si>
  <si>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</si>
  <si>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</si>
  <si>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</si>
  <si>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</si>
  <si>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</si>
  <si>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</si>
  <si>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</si>
  <si>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</si>
  <si>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</si>
  <si>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</si>
  <si>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</si>
  <si>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</si>
  <si>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</si>
  <si>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</si>
  <si>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</si>
  <si>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</si>
  <si>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</si>
  <si>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</si>
  <si>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</si>
  <si>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</si>
  <si>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</si>
  <si>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</si>
  <si>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</si>
  <si>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</si>
  <si>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</si>
  <si>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</si>
  <si>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</si>
  <si>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</si>
  <si>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</si>
  <si>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</si>
  <si>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</si>
  <si>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</si>
  <si>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</si>
  <si>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</si>
  <si>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</si>
  <si>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</si>
  <si>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</si>
  <si>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</si>
  <si>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</si>
  <si>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</si>
  <si>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</si>
  <si>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</si>
  <si>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</si>
  <si>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</si>
  <si>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</si>
  <si>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</si>
  <si>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</si>
  <si>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</si>
  <si>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</si>
  <si>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</si>
  <si>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</si>
  <si>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</si>
  <si>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</si>
  <si>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</si>
  <si>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</si>
  <si>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</si>
  <si>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</si>
  <si>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</si>
  <si>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</si>
  <si>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</si>
  <si>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</si>
  <si>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</si>
  <si>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</si>
  <si>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</si>
  <si>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</si>
  <si>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</si>
  <si>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</si>
  <si>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</si>
  <si>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</si>
  <si>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</si>
  <si>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</si>
  <si>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</si>
  <si>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</si>
  <si>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</si>
  <si>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</si>
  <si>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</si>
  <si>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</si>
  <si>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</si>
  <si>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</si>
  <si>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</si>
  <si>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</si>
  <si>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</si>
  <si>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</si>
  <si>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</si>
  <si>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</si>
  <si>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</si>
  <si>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</si>
  <si>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</si>
  <si>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</si>
  <si>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</si>
  <si>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</si>
  <si>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</si>
  <si>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</si>
  <si>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</si>
  <si>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</si>
  <si>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</si>
  <si>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</si>
  <si>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</si>
  <si>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</si>
  <si>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</si>
  <si>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</si>
  <si>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</si>
  <si>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</si>
  <si>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</si>
  <si>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</si>
  <si>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</si>
  <si>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</si>
  <si>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</si>
  <si>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</si>
  <si>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</si>
  <si>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</si>
  <si>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</si>
  <si>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</si>
  <si>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</si>
  <si>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</si>
  <si>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</si>
  <si>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</si>
  <si>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</si>
  <si>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</si>
  <si>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</si>
  <si>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</si>
  <si>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</si>
  <si>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</si>
  <si>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</si>
  <si>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</si>
  <si>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</si>
  <si>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</si>
  <si>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</si>
  <si>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</si>
  <si>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</si>
  <si>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</si>
  <si>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</si>
  <si>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</si>
  <si>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</si>
  <si>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</si>
  <si>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</si>
  <si>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</si>
  <si>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</si>
  <si>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</si>
  <si>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</si>
  <si>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</si>
  <si>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</si>
  <si>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</si>
  <si>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</si>
  <si>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</si>
  <si>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</si>
  <si>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</si>
  <si>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</si>
  <si>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</si>
  <si>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</si>
  <si>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</si>
  <si>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</si>
  <si>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</si>
  <si>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</si>
  <si>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</si>
  <si>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</si>
  <si>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</si>
  <si>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</si>
  <si>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</si>
  <si>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</si>
  <si>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</si>
  <si>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</si>
  <si>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</si>
  <si>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</si>
  <si>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</si>
  <si>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</si>
  <si>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</si>
  <si>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</si>
  <si>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</si>
  <si>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</si>
  <si>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</si>
  <si>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</si>
  <si>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</si>
  <si>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</si>
  <si>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</si>
  <si>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</si>
  <si>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</si>
  <si>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</si>
  <si>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</si>
  <si>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</si>
  <si>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</si>
  <si>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</si>
  <si>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</si>
  <si>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</si>
  <si>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</si>
  <si>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</si>
  <si>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</si>
  <si>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</si>
  <si>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</si>
  <si>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</si>
  <si>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</si>
  <si>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</si>
  <si>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</si>
  <si>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</si>
  <si>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</si>
  <si>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</si>
  <si>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</si>
  <si>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</si>
  <si>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</si>
  <si>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</si>
  <si>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</si>
  <si>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</si>
  <si>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</si>
  <si>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</si>
  <si>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</si>
  <si>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</si>
  <si>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</si>
  <si>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</si>
  <si>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</si>
  <si>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</si>
  <si>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</si>
  <si>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</si>
  <si>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</si>
  <si>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</si>
  <si>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</si>
  <si>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</si>
  <si>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</si>
  <si>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</si>
  <si>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</si>
  <si>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</si>
  <si>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</si>
  <si>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</si>
  <si>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</si>
  <si>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</si>
  <si>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</si>
  <si>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</si>
  <si>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</si>
  <si>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</si>
  <si>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</si>
  <si>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</si>
  <si>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</si>
  <si>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</si>
  <si>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</si>
  <si>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</si>
  <si>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</si>
  <si>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</si>
  <si>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</si>
  <si>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</si>
  <si>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</si>
  <si>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</si>
  <si>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</si>
  <si>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</si>
  <si>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</si>
  <si>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</si>
  <si>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</si>
  <si>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</si>
  <si>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</si>
  <si>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</si>
  <si>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</si>
  <si>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</si>
  <si>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</si>
  <si>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</si>
  <si>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</si>
  <si>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</si>
  <si>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</si>
  <si>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</si>
  <si>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</si>
  <si>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</si>
  <si>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</si>
  <si>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</si>
  <si>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</si>
  <si>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</si>
  <si>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</si>
  <si>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</si>
  <si>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</si>
  <si>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</si>
  <si>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</si>
  <si>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</si>
  <si>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</si>
  <si>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</si>
  <si>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</si>
  <si>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</si>
  <si>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</si>
  <si>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</si>
  <si>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</si>
  <si>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</si>
  <si>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</si>
  <si>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</si>
  <si>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</si>
  <si>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</si>
  <si>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</si>
  <si>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</si>
  <si>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</si>
  <si>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</si>
  <si>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</si>
  <si>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</si>
  <si>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</si>
  <si>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</si>
  <si>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</si>
  <si>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</si>
  <si>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</si>
  <si>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</si>
  <si>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</si>
  <si>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</si>
  <si>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</si>
  <si>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</si>
  <si>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</si>
  <si>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</si>
  <si>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</si>
  <si>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</si>
  <si>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</si>
  <si>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</si>
  <si>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</si>
  <si>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</si>
  <si>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</si>
  <si>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</si>
  <si>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</si>
  <si>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</si>
  <si>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</si>
  <si>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</si>
  <si>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</si>
  <si>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</si>
  <si>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</si>
  <si>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</si>
  <si>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</si>
  <si>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</si>
  <si>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</si>
  <si>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</si>
  <si>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</si>
  <si>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</si>
  <si>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</si>
  <si>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</si>
  <si>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</si>
  <si>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</si>
  <si>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</si>
  <si>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</si>
  <si>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</si>
  <si>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</si>
  <si>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</si>
  <si>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</si>
  <si>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</si>
  <si>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</si>
  <si>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</si>
  <si>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</si>
  <si>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</si>
  <si>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</si>
  <si>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</si>
  <si>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</si>
  <si>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</si>
  <si>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</si>
  <si>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</si>
  <si>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</si>
  <si>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</si>
  <si>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</si>
  <si>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</si>
  <si>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</si>
  <si>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</si>
  <si>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</si>
  <si>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</si>
  <si>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</si>
  <si>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</si>
  <si>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</si>
  <si>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</si>
  <si>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</si>
  <si>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</si>
  <si>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</si>
  <si>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</si>
  <si>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</si>
  <si>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</si>
  <si>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</si>
  <si>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</si>
  <si>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</si>
  <si>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</si>
  <si>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</si>
  <si>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</si>
  <si>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</si>
  <si>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</si>
  <si>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</si>
  <si>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</si>
  <si>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</si>
  <si>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</si>
  <si>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</si>
  <si>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</si>
  <si>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</si>
  <si>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</si>
  <si>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</si>
  <si>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</si>
  <si>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</si>
  <si>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</si>
  <si>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</si>
  <si>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</si>
  <si>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</si>
  <si>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</si>
  <si>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</si>
  <si>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</si>
  <si>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</si>
  <si>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</si>
  <si>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</si>
  <si>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</si>
  <si>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</si>
  <si>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</si>
  <si>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</si>
  <si>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</si>
  <si>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</si>
  <si>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</si>
  <si>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</si>
  <si>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</si>
  <si>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</si>
  <si>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</si>
  <si>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</si>
  <si>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</si>
  <si>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</si>
  <si>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</si>
  <si>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</si>
  <si>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</si>
  <si>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</si>
  <si>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</si>
  <si>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</si>
  <si>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</si>
  <si>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</si>
  <si>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</si>
  <si>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</si>
  <si>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</si>
  <si>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</si>
  <si>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</si>
  <si>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</si>
  <si>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</si>
  <si>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</si>
  <si>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</si>
  <si>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</si>
  <si>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</si>
  <si>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</si>
  <si>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</si>
  <si>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</si>
  <si>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</si>
  <si>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</si>
  <si>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</si>
  <si>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</si>
  <si>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</si>
  <si>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</si>
  <si>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</si>
  <si>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</si>
  <si>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</si>
  <si>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</si>
  <si>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</si>
  <si>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</si>
  <si>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</si>
  <si>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</si>
  <si>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</si>
  <si>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</si>
  <si>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</si>
  <si>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</si>
  <si>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</si>
  <si>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</si>
  <si>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</si>
  <si>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</si>
  <si>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</si>
  <si>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</si>
  <si>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</si>
  <si>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</si>
  <si>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</si>
  <si>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</si>
  <si>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</si>
  <si>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</si>
  <si>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</si>
  <si>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</si>
  <si>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</si>
  <si>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</si>
  <si>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</si>
  <si>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</si>
  <si>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</si>
  <si>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</si>
  <si>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</si>
  <si>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</si>
  <si>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</si>
  <si>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</si>
  <si>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</si>
  <si>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</si>
  <si>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</si>
  <si>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</si>
  <si>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</si>
  <si>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</si>
  <si>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</si>
  <si>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</si>
  <si>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</si>
  <si>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</si>
  <si>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</si>
  <si>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</si>
  <si>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</si>
  <si>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</si>
  <si>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</si>
  <si>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</si>
  <si>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</si>
  <si>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</si>
  <si>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</si>
  <si>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</si>
  <si>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</si>
  <si>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</si>
  <si>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</si>
  <si>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</si>
  <si>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</si>
  <si>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</si>
  <si>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</si>
  <si>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</si>
  <si>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</si>
  <si>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</si>
  <si>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</si>
  <si>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</si>
  <si>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</si>
  <si>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</si>
  <si>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</si>
  <si>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</si>
  <si>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</si>
  <si>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</si>
  <si>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</si>
  <si>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</si>
  <si>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</si>
  <si>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</si>
  <si>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</si>
  <si>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</si>
  <si>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</si>
  <si>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</si>
  <si>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</si>
  <si>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</si>
  <si>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</si>
  <si>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</si>
  <si>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</si>
  <si>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</si>
  <si>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</si>
  <si>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</si>
  <si>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</si>
  <si>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</si>
  <si>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</si>
  <si>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</si>
  <si>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</si>
  <si>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</si>
  <si>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</si>
  <si>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</si>
  <si>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</si>
  <si>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</si>
  <si>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</si>
  <si>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</si>
  <si>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</si>
  <si>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</si>
  <si>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</si>
  <si>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</si>
  <si>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</si>
  <si>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</si>
  <si>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</si>
  <si>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</si>
  <si>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</si>
  <si>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</si>
  <si>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</si>
  <si>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</si>
  <si>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</si>
  <si>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</si>
  <si>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</si>
  <si>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</si>
  <si>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</si>
  <si>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</si>
  <si>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</si>
  <si>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</si>
  <si>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</si>
  <si>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</si>
  <si>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</si>
  <si>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</si>
  <si>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</si>
  <si>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</si>
  <si>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</si>
  <si>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</si>
  <si>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</si>
  <si>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</si>
  <si>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</si>
  <si>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</si>
  <si>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</si>
  <si>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</si>
  <si>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</si>
  <si>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</si>
  <si>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</si>
  <si>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</si>
  <si>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</si>
  <si>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</si>
  <si>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</si>
  <si>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</si>
  <si>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</si>
  <si>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</si>
  <si>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</si>
  <si>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</si>
  <si>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</si>
  <si>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</si>
  <si>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</si>
  <si>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</si>
  <si>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</si>
  <si>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</si>
  <si>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</si>
  <si>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</si>
  <si>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</si>
  <si>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</si>
  <si>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</si>
  <si>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</si>
  <si>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</si>
  <si>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</si>
  <si>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</si>
  <si>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</si>
  <si>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</si>
  <si>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</si>
  <si>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</si>
  <si>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</si>
  <si>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</si>
  <si>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</si>
  <si>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</si>
  <si>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</si>
  <si>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</si>
  <si>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</si>
  <si>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</si>
  <si>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</si>
  <si>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</si>
  <si>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</si>
  <si>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</si>
  <si>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</si>
  <si>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</si>
  <si>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</si>
  <si>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</si>
  <si>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</si>
  <si>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</si>
  <si>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</si>
  <si>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</si>
  <si>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</si>
  <si>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</si>
  <si>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</si>
  <si>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</si>
  <si>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</si>
  <si>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</si>
  <si>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</si>
  <si>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</si>
  <si>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</si>
  <si>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</si>
  <si>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</si>
  <si>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</si>
  <si>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</si>
  <si>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</si>
  <si>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</si>
  <si>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</si>
  <si>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</si>
  <si>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</si>
  <si>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</si>
  <si>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</si>
  <si>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</si>
  <si>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</si>
  <si>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</si>
  <si>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</si>
  <si>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</si>
  <si>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</si>
  <si>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</si>
  <si>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</si>
  <si>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</si>
  <si>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</si>
  <si>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</si>
  <si>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</si>
  <si>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</si>
  <si>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</si>
  <si>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</si>
  <si>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</si>
  <si>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</si>
  <si>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</si>
  <si>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</si>
  <si>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</si>
  <si>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</si>
  <si>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</si>
  <si>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</si>
  <si>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</si>
  <si>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</si>
  <si>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</si>
  <si>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</si>
  <si>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</si>
  <si>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</si>
  <si>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</si>
  <si>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</si>
  <si>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</si>
  <si>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</si>
  <si>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</si>
  <si>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</si>
  <si>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</si>
  <si>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</si>
  <si>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</si>
  <si>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</si>
  <si>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</si>
  <si>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</si>
  <si>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</si>
  <si>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</si>
  <si>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</si>
  <si>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</si>
  <si>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</si>
  <si>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</si>
  <si>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</si>
  <si>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</si>
  <si>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</si>
  <si>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</si>
  <si>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</si>
  <si>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</si>
  <si>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</si>
  <si>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</si>
  <si>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</si>
  <si>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</si>
  <si>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</si>
  <si>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</si>
  <si>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</si>
  <si>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</si>
  <si>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</si>
  <si>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</si>
  <si>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</si>
  <si>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</si>
  <si>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</si>
  <si>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</si>
  <si>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</si>
  <si>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</si>
  <si>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</si>
  <si>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</si>
  <si>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</si>
  <si>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</si>
  <si>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</si>
  <si>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</si>
  <si>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</si>
  <si>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</si>
  <si>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</si>
  <si>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</si>
  <si>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</si>
  <si>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</si>
  <si>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</si>
  <si>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</si>
  <si>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</si>
  <si>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</si>
  <si>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</si>
  <si>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</si>
  <si>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</si>
  <si>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</si>
  <si>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</si>
  <si>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</si>
  <si>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</si>
  <si>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</si>
  <si>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</si>
  <si>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</si>
  <si>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</si>
  <si>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</si>
  <si>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</si>
  <si>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</si>
  <si>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</si>
  <si>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</si>
  <si>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</si>
  <si>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</si>
  <si>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</si>
  <si>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</si>
  <si>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</si>
  <si>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</si>
  <si>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</si>
  <si>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</si>
  <si>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</si>
  <si>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</si>
  <si>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</si>
  <si>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</si>
  <si>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</si>
  <si>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</si>
  <si>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</si>
  <si>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</si>
  <si>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</si>
  <si>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</si>
  <si>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</si>
  <si>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</si>
  <si>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</si>
  <si>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</si>
  <si>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</si>
  <si>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</si>
  <si>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</si>
  <si>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</si>
  <si>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</si>
  <si>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</si>
  <si>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</si>
  <si>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</si>
  <si>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</si>
  <si>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</si>
  <si>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</si>
  <si>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</si>
  <si>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</si>
  <si>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</si>
  <si>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</si>
  <si>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</si>
  <si>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</si>
  <si>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</si>
  <si>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</si>
  <si>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</si>
  <si>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</si>
  <si>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</si>
  <si>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</si>
  <si>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</si>
  <si>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</si>
  <si>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</si>
  <si>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</si>
  <si>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</si>
  <si>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</si>
  <si>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</si>
  <si>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</si>
  <si>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</si>
  <si>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</si>
  <si>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</si>
  <si>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</si>
  <si>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</si>
  <si>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</si>
  <si>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</si>
  <si>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</si>
  <si>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</si>
  <si>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</si>
  <si>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</si>
  <si>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</si>
  <si>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</si>
  <si>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</si>
  <si>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</si>
  <si>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</si>
  <si>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</si>
  <si>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</si>
  <si>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</si>
  <si>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</si>
  <si>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</si>
  <si>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</si>
  <si>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</si>
  <si>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</si>
  <si>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</si>
  <si>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</si>
  <si>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</si>
  <si>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</si>
  <si>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</si>
  <si>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</si>
  <si>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</si>
  <si>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</si>
  <si>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</si>
  <si>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</si>
  <si>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</si>
  <si>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</si>
  <si>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</si>
  <si>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</si>
  <si>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</si>
  <si>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</si>
  <si>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</si>
  <si>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</si>
  <si>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</si>
  <si>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</si>
  <si>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</si>
  <si>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</si>
  <si>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</si>
  <si>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</si>
  <si>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</si>
  <si>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</si>
  <si>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</si>
  <si>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</si>
  <si>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</si>
  <si>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</si>
  <si>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</si>
  <si>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</si>
  <si>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</si>
  <si>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</si>
  <si>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</si>
  <si>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</si>
  <si>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</si>
  <si>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</si>
  <si>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</si>
  <si>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</si>
  <si>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</si>
  <si>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</si>
  <si>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</si>
  <si>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</si>
  <si>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</si>
  <si>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</si>
  <si>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</si>
  <si>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</si>
  <si>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</si>
  <si>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</si>
  <si>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</si>
  <si>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</si>
  <si>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</si>
  <si>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</si>
  <si>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</si>
  <si>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</si>
  <si>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</si>
  <si>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</si>
  <si>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</si>
  <si>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</si>
  <si>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</si>
  <si>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</si>
  <si>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</si>
  <si>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</si>
  <si>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</si>
  <si>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</si>
  <si>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</si>
  <si>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</si>
  <si>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</si>
  <si>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</si>
  <si>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</si>
  <si>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</si>
  <si>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</si>
  <si>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</si>
  <si>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</si>
  <si>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</si>
  <si>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</si>
  <si>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</si>
  <si>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</si>
  <si>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</si>
  <si>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</si>
  <si>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</si>
  <si>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</si>
  <si>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</si>
  <si>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</si>
  <si>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</si>
  <si>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</si>
  <si>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</si>
  <si>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</si>
  <si>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</si>
  <si>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</si>
  <si>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</si>
  <si>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</si>
  <si>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</si>
  <si>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</si>
  <si>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</si>
  <si>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</si>
  <si>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</si>
  <si>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</si>
  <si>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</si>
  <si>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</si>
  <si>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</si>
  <si>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</si>
  <si>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</si>
  <si>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</si>
  <si>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</si>
  <si>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</si>
  <si>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</si>
  <si>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</si>
  <si>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</si>
  <si>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</si>
  <si>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</si>
  <si>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</si>
  <si>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</si>
  <si>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</si>
  <si>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</si>
  <si>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</si>
  <si>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</si>
  <si>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</si>
  <si>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</si>
  <si>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</si>
  <si>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</si>
  <si>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</si>
  <si>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</si>
  <si>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</si>
  <si>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</si>
  <si>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</si>
  <si>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</si>
  <si>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</si>
  <si>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</si>
  <si>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</si>
  <si>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</si>
  <si>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</si>
  <si>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</si>
  <si>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</si>
  <si>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</si>
  <si>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</si>
  <si>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</si>
  <si>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</si>
  <si>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</si>
  <si>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</si>
  <si>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</si>
  <si>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</si>
  <si>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</si>
  <si>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</si>
  <si>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</si>
  <si>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</si>
  <si>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</si>
  <si>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</si>
  <si>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</si>
  <si>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4. Ponovo iskazano stanje na početku perioda 01.01.20___. godine (901+902+903)</t>
  </si>
  <si>
    <t>13. Stanje na kraju perioda na dan 31.12.20___. godine (904+907+908-909-910+911+912)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</si>
  <si>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</si>
  <si>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</si>
  <si>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</si>
  <si>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</si>
  <si>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</si>
  <si>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</si>
  <si>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</si>
  <si>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</si>
  <si>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</si>
  <si>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</si>
  <si>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</si>
  <si>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</si>
  <si>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</si>
  <si>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</si>
  <si>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</si>
  <si>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</si>
  <si>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</si>
  <si>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</si>
  <si>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</si>
  <si>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</si>
  <si>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</si>
  <si>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</si>
  <si>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</si>
  <si>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</si>
  <si>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</si>
  <si>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</si>
  <si>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</si>
  <si>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</si>
  <si>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</si>
  <si>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</si>
  <si>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</si>
  <si>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</si>
  <si>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</si>
  <si>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</si>
  <si>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</si>
  <si>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</si>
  <si>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</si>
  <si>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</si>
  <si>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</si>
  <si>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</si>
  <si>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</si>
  <si>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</si>
  <si>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</si>
  <si>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1. Stanje na kraju perioda na dan 31.12.20___. godine</t>
  </si>
  <si>
    <t>Iznos tekuće godine</t>
  </si>
  <si>
    <t>Iznos prethodne godine (početno stanje)</t>
  </si>
  <si>
    <t>01-774-3886</t>
  </si>
  <si>
    <t>Puni naziv: Javno preduzeće "Rad" dionočko društvo Tešanj      Skraćeni naziv: JP Rad d.d. Tešanj</t>
  </si>
  <si>
    <t>Trg žrtava 3.augusta bb 74260 Tešanj</t>
  </si>
  <si>
    <t>032/ 650-566</t>
  </si>
  <si>
    <t>kprad@bih.net.ba</t>
  </si>
  <si>
    <t>www.rad-tesanj.ba</t>
  </si>
  <si>
    <t>Sakupljanje, pročišćavanje I snabdijevanje vodom</t>
  </si>
  <si>
    <t>Nedim Ahmetagić, Rajfa Krličević i Hadžimehić Semir</t>
  </si>
  <si>
    <t xml:space="preserve">Nurdin Sadiković, Velid Joldić i Senad Subašić </t>
  </si>
  <si>
    <t>Hasan Handžić direktor, Himzo Bošnjak Izvršni direktor tehničkih poslova i Ermelina Hatičić Izvršni direktor za ekonomsko-pravna i opšta pitanja</t>
  </si>
  <si>
    <t>21.59</t>
  </si>
  <si>
    <t>Općina Tešanj sa 87,8026 % 
242.646 dionica sa pravom glasa</t>
  </si>
  <si>
    <t xml:space="preserve">Općina Tešanj 
</t>
  </si>
  <si>
    <t>33.redovna Skupština</t>
  </si>
  <si>
    <t>24.04.2025.</t>
  </si>
  <si>
    <t>Izbor predsjednika skupštine, izbor dva ovjerivača zapisnika, donošenje odluke o usvajanju godišnjeg izvještaja o poslovanju JP Rad za 2024. godinu koji uključuje fin. izvještaje, izvještaj nezavisnog revizora, izvještaj odbora za reviziju, izvještaj Nadzornog odbora te donošenje odluke o raspodjeli dobiti iz poslovanja za 2024. godinu</t>
  </si>
  <si>
    <t>Odluka o usvajanju godišnjeg izvještaja o poslovanju koji uključuje finansijske izvještaje,  izvještaj odbora za reviziju, izvještaj Nadzornog odbora te donošenje odluke o raspodjeli dobiti iz poslovanja za 2024. godinu</t>
  </si>
  <si>
    <t>za period od 01.01. do 30.06. 2025. godine</t>
  </si>
  <si>
    <t>Javno preduzeće "Rad" d.d. Tešanj</t>
  </si>
  <si>
    <t>Trg žrtava 3. augusta 74260 Tešanj</t>
  </si>
  <si>
    <t>4218317600003</t>
  </si>
  <si>
    <t xml:space="preserve">  na dan 30.06.2025. godine</t>
  </si>
  <si>
    <t xml:space="preserve"> za period od 01.01.do 30.06. 2025. godine</t>
  </si>
  <si>
    <t>za period koji završava na dan 30.06. 2025. godine</t>
  </si>
  <si>
    <t>Hasan Handžić</t>
  </si>
  <si>
    <t>Općinski sud u Zenici , MB: 43-02-0023-09</t>
  </si>
  <si>
    <t>Od 01.01. do 30.06.
tekuće godine</t>
  </si>
  <si>
    <t>Od 01.01. do 30.06.
prethodne godine</t>
  </si>
  <si>
    <t xml:space="preserve"> za period od 01.01. do 30.06.2025.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</si>
</sst>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\00"/>
    <numFmt numFmtId="167" formatCode="yyyy"/>
    <numFmt numFmtId="168" formatCode="d/m/yyyy/"/>
    <numFmt numFmtId="169" formatCode="_-* #,##0.00_-;\-* #,##0.00_-;_-* \-??_-;_-@_-"/>
    <numFmt numFmtId="170" formatCode="_(* #,##0.00_);_(* \(#,##0.00\);_(* \-??_);_(@_)"/>
    <numFmt numFmtId="171" formatCode="0.00000000000000000"/>
    <numFmt numFmtId="172" formatCode="0.0000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9" fontId="3" fillId="0" borderId="0"/>
    <xf numFmtId="43" fontId="2" fillId="0" borderId="0"/>
    <xf numFmtId="164" fontId="2" fillId="0" borderId="0"/>
    <xf numFmtId="169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>
      <alignment vertical="top"/>
      <protection locked="0"/>
    </xf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7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0" fontId="53" fillId="0" borderId="0" xfId="11" applyNumberFormat="1" applyFont="1" applyAlignment="1">
      <alignment horizontal="left" vertical="top" wrapText="1"/>
    </xf>
    <xf numFmtId="170" fontId="53" fillId="0" borderId="0" xfId="4" applyNumberFormat="1" applyFont="1" applyAlignment="1">
      <alignment horizontal="left" vertical="top"/>
    </xf>
    <xf numFmtId="170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8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1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2" fontId="6" fillId="0" borderId="0" xfId="11" applyNumberFormat="1" applyFont="1"/>
    <xf numFmtId="0" fontId="6" fillId="0" borderId="0" xfId="11" applyFont="1"/>
    <xf numFmtId="0" fontId="8" fillId="0" borderId="0" xfId="8" applyFont="1"/>
    <xf numFmtId="167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84" fillId="0" borderId="9" xfId="14" applyBorder="1" applyAlignment="1" applyProtection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left" vertical="center" wrapText="1"/>
    </xf>
    <xf numFmtId="0" fontId="75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center" vertical="center" wrapText="1"/>
    </xf>
    <xf numFmtId="168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7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5">
    <cellStyle name="Comma 2" xfId="1"/>
    <cellStyle name="Comma 2 2" xfId="2"/>
    <cellStyle name="Comma 2 2 2" xfId="3"/>
    <cellStyle name="Comma 3" xfId="4"/>
    <cellStyle name="Hyperlink" xfId="14" builtinId="8"/>
    <cellStyle name="Hyperlink 2" xfId="5"/>
    <cellStyle name="Hyperlink 2 2" xfId="6"/>
    <cellStyle name="Normal" xfId="0" builtinId="0"/>
    <cellStyle name="Normal 2" xfId="7"/>
    <cellStyle name="Normal 2 2" xfId="8"/>
    <cellStyle name="Normal 2 3" xfId="9"/>
    <cellStyle name="Normal 4" xfId="10"/>
    <cellStyle name="Normal 5" xfId="11"/>
    <cellStyle name="Percent 2 2" xfId="12"/>
    <cellStyle name="Percent 2 3" xfId="13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Q824"/>
  <sheetViews>
    <sheetView topLeftCell="AB1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tooltip="Sarajevo" display="Bihać"/>
    <hyperlink ref="AI3" tooltip="Tuzla" display="Bosanska Krupa"/>
    <hyperlink ref="AI4" tooltip="Zenica" display="Cazin"/>
    <hyperlink ref="AI5" tooltip="Mostar" display="Goražde"/>
    <hyperlink ref="AI6" tooltip="Srebrenik" display="Gračanica"/>
    <hyperlink ref="AI7" tooltip="Bihać" display="Gradačac"/>
    <hyperlink ref="AI8" tooltip="Travnik" display="Konjic"/>
    <hyperlink ref="AI9" tooltip="Kiseljak" display="Livno"/>
    <hyperlink ref="AI10" tooltip="Cazin" display="Lukavac"/>
    <hyperlink ref="AI11" tooltip="Bugojno" display="Ljubuški"/>
    <hyperlink ref="AI12" tooltip="Velika Kladuša" display="Mostar"/>
    <hyperlink ref="AI13" tooltip="Visoko" display="Orašje"/>
    <hyperlink ref="AI14" tooltip="Goražde" display="Sarajevo"/>
    <hyperlink ref="AI15" tooltip="Konjic" display="Srebrenik"/>
    <hyperlink ref="AI16" tooltip="Gračanica" display="Stolac"/>
    <hyperlink ref="AI17" tooltip="Gradačac" display="Široki Brijeg"/>
    <hyperlink ref="AI18" tooltip="Bosanska Krupa" display="Tuzla"/>
    <hyperlink ref="AI19" tooltip="Zavidovići" display="Visoko"/>
    <hyperlink ref="AI20" tooltip="Živinice" display="Zavidovići"/>
    <hyperlink ref="AI21" tooltip="Sanski Most" display="Zenica"/>
    <hyperlink ref="AI22" tooltip="Lukavac" display="Živinice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D81"/>
  <sheetViews>
    <sheetView topLeftCell="A18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F932E"/>
  </sheetPr>
  <dimension ref="A1:AIJ53"/>
  <sheetViews>
    <sheetView showGridLines="0" tabSelected="1" view="pageLayout" topLeftCell="B1" zoomScale="80" zoomScalePageLayoutView="80" workbookViewId="0">
      <selection activeCell="J48" sqref="J4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00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2555</v>
      </c>
      <c r="AL2" s="281"/>
      <c r="AM2" s="281"/>
      <c r="AN2" s="281"/>
      <c r="AO2" s="281"/>
      <c r="AP2" s="281"/>
      <c r="AQ2" s="281"/>
    </row>
    <row r="3" spans="1:920" ht="21" customHeight="1">
      <c r="D3" s="253"/>
    </row>
    <row r="4" spans="1:920" s="46" customFormat="1" ht="21" customHeight="1">
      <c r="A4" s="45"/>
      <c r="B4" s="45"/>
      <c r="C4" s="283" t="s">
        <v>2554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2" t="s">
        <v>2615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2556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302" t="s">
        <v>2557</v>
      </c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291" t="s">
        <v>2598</v>
      </c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291"/>
      <c r="AP9" s="291"/>
      <c r="AQ9" s="291"/>
    </row>
    <row r="10" spans="1:920" s="88" customFormat="1">
      <c r="A10" s="77"/>
      <c r="B10" s="77"/>
      <c r="C10" s="303" t="s">
        <v>2558</v>
      </c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</row>
    <row r="11" spans="1:920" s="88" customFormat="1" ht="37.9" customHeight="1">
      <c r="A11" s="77"/>
      <c r="B11" s="77"/>
      <c r="C11" s="295" t="s">
        <v>2559</v>
      </c>
      <c r="D11" s="295"/>
      <c r="E11" s="295"/>
      <c r="F11" s="295"/>
      <c r="G11" s="295"/>
      <c r="H11" s="295"/>
      <c r="I11" s="295"/>
      <c r="J11" s="295"/>
      <c r="K11" s="295"/>
      <c r="L11" s="295"/>
      <c r="M11" s="295"/>
      <c r="N11" s="295"/>
      <c r="O11" s="295"/>
      <c r="P11" s="295"/>
      <c r="Q11" s="295"/>
      <c r="R11" s="295"/>
      <c r="S11" s="292" t="s">
        <v>2599</v>
      </c>
      <c r="T11" s="293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93"/>
      <c r="AI11" s="293"/>
      <c r="AJ11" s="293"/>
      <c r="AK11" s="293"/>
      <c r="AL11" s="293"/>
      <c r="AM11" s="293"/>
      <c r="AN11" s="293"/>
      <c r="AO11" s="293"/>
      <c r="AP11" s="293"/>
      <c r="AQ11" s="294"/>
    </row>
    <row r="12" spans="1:920" s="88" customFormat="1">
      <c r="A12" s="77"/>
      <c r="B12" s="77"/>
      <c r="C12" s="295" t="s">
        <v>2560</v>
      </c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1" t="s">
        <v>2600</v>
      </c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1"/>
    </row>
    <row r="13" spans="1:920" s="88" customFormat="1">
      <c r="A13" s="77"/>
      <c r="B13" s="77"/>
      <c r="C13" s="295" t="s">
        <v>2561</v>
      </c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1" t="s">
        <v>2601</v>
      </c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</row>
    <row r="14" spans="1:920" s="88" customFormat="1">
      <c r="A14" s="77"/>
      <c r="B14" s="77"/>
      <c r="C14" s="295" t="s">
        <v>2562</v>
      </c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0" t="s">
        <v>2602</v>
      </c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</row>
    <row r="15" spans="1:920" s="88" customFormat="1">
      <c r="A15" s="77"/>
      <c r="B15" s="77"/>
      <c r="C15" s="295" t="s">
        <v>2563</v>
      </c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0" t="s">
        <v>2603</v>
      </c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  <c r="AO15" s="291"/>
      <c r="AP15" s="291"/>
      <c r="AQ15" s="291"/>
    </row>
    <row r="16" spans="1:920" s="88" customFormat="1">
      <c r="A16" s="77"/>
      <c r="B16" s="77"/>
      <c r="C16" s="295" t="s">
        <v>2564</v>
      </c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1" t="s">
        <v>2604</v>
      </c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</row>
    <row r="17" spans="1:43" s="88" customFormat="1">
      <c r="A17" s="77"/>
      <c r="B17" s="77"/>
      <c r="C17" s="295" t="s">
        <v>2565</v>
      </c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1">
        <v>102</v>
      </c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291"/>
      <c r="AP17" s="291"/>
      <c r="AQ17" s="291"/>
    </row>
    <row r="18" spans="1:43" s="88" customFormat="1">
      <c r="A18" s="77"/>
      <c r="B18" s="77"/>
      <c r="C18" s="295" t="s">
        <v>2566</v>
      </c>
      <c r="D18" s="295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1">
        <v>1</v>
      </c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  <c r="AO18" s="291"/>
      <c r="AP18" s="291"/>
      <c r="AQ18" s="291"/>
    </row>
    <row r="19" spans="1:43" s="88" customFormat="1">
      <c r="A19" s="77"/>
      <c r="B19" s="77"/>
      <c r="C19" s="295" t="s">
        <v>2567</v>
      </c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</row>
    <row r="20" spans="1:43" s="88" customFormat="1" ht="35.25" customHeight="1">
      <c r="A20" s="77"/>
      <c r="B20" s="77"/>
      <c r="C20" s="295" t="s">
        <v>2568</v>
      </c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  <c r="AO20" s="291"/>
      <c r="AP20" s="291"/>
      <c r="AQ20" s="291"/>
    </row>
    <row r="21" spans="1:43" s="88" customFormat="1">
      <c r="A21" s="77"/>
      <c r="B21" s="77"/>
      <c r="C21" s="295" t="s">
        <v>2569</v>
      </c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1" t="s">
        <v>2605</v>
      </c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  <c r="AF21" s="291"/>
      <c r="AG21" s="291"/>
      <c r="AH21" s="291"/>
      <c r="AI21" s="291"/>
      <c r="AJ21" s="291"/>
      <c r="AK21" s="291"/>
      <c r="AL21" s="291"/>
      <c r="AM21" s="291"/>
      <c r="AN21" s="291"/>
      <c r="AO21" s="291"/>
      <c r="AP21" s="291"/>
      <c r="AQ21" s="291"/>
    </row>
    <row r="22" spans="1:43" s="88" customFormat="1">
      <c r="A22" s="77"/>
      <c r="B22" s="77"/>
      <c r="C22" s="296" t="s">
        <v>2570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291"/>
      <c r="AP22" s="291"/>
      <c r="AQ22" s="291"/>
    </row>
    <row r="23" spans="1:43" s="88" customFormat="1">
      <c r="A23" s="77"/>
      <c r="B23" s="77"/>
      <c r="C23" s="295" t="s">
        <v>2571</v>
      </c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1" t="s">
        <v>2606</v>
      </c>
      <c r="T23" s="291"/>
      <c r="U23" s="291"/>
      <c r="V23" s="291"/>
      <c r="W23" s="291"/>
      <c r="X23" s="291"/>
      <c r="Y23" s="291"/>
      <c r="Z23" s="291"/>
      <c r="AA23" s="291"/>
      <c r="AB23" s="291"/>
      <c r="AC23" s="291"/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  <c r="AO23" s="291"/>
      <c r="AP23" s="291"/>
      <c r="AQ23" s="291"/>
    </row>
    <row r="24" spans="1:43" s="88" customFormat="1" ht="51" customHeight="1">
      <c r="A24" s="77"/>
      <c r="B24" s="77"/>
      <c r="C24" s="295" t="s">
        <v>2572</v>
      </c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2" t="s">
        <v>2607</v>
      </c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  <c r="AI24" s="293"/>
      <c r="AJ24" s="293"/>
      <c r="AK24" s="293"/>
      <c r="AL24" s="293"/>
      <c r="AM24" s="293"/>
      <c r="AN24" s="293"/>
      <c r="AO24" s="293"/>
      <c r="AP24" s="293"/>
      <c r="AQ24" s="294"/>
    </row>
    <row r="25" spans="1:43" s="88" customFormat="1" ht="67.5" customHeight="1">
      <c r="A25" s="77"/>
      <c r="B25" s="77"/>
      <c r="C25" s="295" t="s">
        <v>2573</v>
      </c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</row>
    <row r="26" spans="1:43" s="88" customFormat="1">
      <c r="A26" s="77"/>
      <c r="B26" s="77"/>
      <c r="C26" s="296" t="s">
        <v>2574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</row>
    <row r="27" spans="1:43" s="88" customFormat="1">
      <c r="A27" s="77"/>
      <c r="B27" s="77"/>
      <c r="C27" s="295" t="s">
        <v>2575</v>
      </c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1">
        <v>76</v>
      </c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</row>
    <row r="28" spans="1:43" s="88" customFormat="1" ht="35.25" customHeight="1">
      <c r="A28" s="77"/>
      <c r="B28" s="77"/>
      <c r="C28" s="295" t="s">
        <v>2576</v>
      </c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1" t="s">
        <v>2608</v>
      </c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</row>
    <row r="29" spans="1:43" s="88" customFormat="1" ht="50.25" customHeight="1">
      <c r="A29" s="77"/>
      <c r="B29" s="77"/>
      <c r="C29" s="295" t="s">
        <v>2577</v>
      </c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7" t="s">
        <v>2609</v>
      </c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291"/>
      <c r="AH29" s="291"/>
      <c r="AI29" s="291"/>
      <c r="AJ29" s="291"/>
      <c r="AK29" s="291"/>
      <c r="AL29" s="291"/>
      <c r="AM29" s="291"/>
      <c r="AN29" s="291"/>
      <c r="AO29" s="291"/>
      <c r="AP29" s="291"/>
      <c r="AQ29" s="291"/>
    </row>
    <row r="30" spans="1:43" s="88" customFormat="1">
      <c r="A30" s="77"/>
      <c r="B30" s="77"/>
      <c r="C30" s="296" t="s">
        <v>2578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1"/>
      <c r="T30" s="291"/>
      <c r="U30" s="291"/>
      <c r="V30" s="291"/>
      <c r="W30" s="291"/>
      <c r="X30" s="291"/>
      <c r="Y30" s="291"/>
      <c r="Z30" s="291"/>
      <c r="AA30" s="291"/>
      <c r="AB30" s="291"/>
      <c r="AC30" s="291"/>
      <c r="AD30" s="291"/>
      <c r="AE30" s="291"/>
      <c r="AF30" s="291"/>
      <c r="AG30" s="291"/>
      <c r="AH30" s="291"/>
      <c r="AI30" s="291"/>
      <c r="AJ30" s="291"/>
      <c r="AK30" s="291"/>
      <c r="AL30" s="291"/>
      <c r="AM30" s="291"/>
      <c r="AN30" s="291"/>
      <c r="AO30" s="291"/>
      <c r="AP30" s="291"/>
      <c r="AQ30" s="291"/>
    </row>
    <row r="31" spans="1:43" s="88" customFormat="1" ht="49.5" customHeight="1">
      <c r="A31" s="77"/>
      <c r="B31" s="77"/>
      <c r="C31" s="295" t="s">
        <v>2579</v>
      </c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7" t="s">
        <v>2610</v>
      </c>
      <c r="T31" s="291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  <c r="AG31" s="291"/>
      <c r="AH31" s="291"/>
      <c r="AI31" s="291"/>
      <c r="AJ31" s="291"/>
      <c r="AK31" s="291"/>
      <c r="AL31" s="291"/>
      <c r="AM31" s="291"/>
      <c r="AN31" s="291"/>
      <c r="AO31" s="291"/>
      <c r="AP31" s="291"/>
      <c r="AQ31" s="291"/>
    </row>
    <row r="32" spans="1:43" s="88" customFormat="1" ht="33.75" customHeight="1">
      <c r="A32" s="77"/>
      <c r="B32" s="77"/>
      <c r="C32" s="296" t="s">
        <v>2588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1" t="s">
        <v>2611</v>
      </c>
      <c r="T32" s="291"/>
      <c r="U32" s="291"/>
      <c r="V32" s="291"/>
      <c r="W32" s="291"/>
      <c r="X32" s="291"/>
      <c r="Y32" s="291"/>
      <c r="Z32" s="291"/>
      <c r="AA32" s="291"/>
      <c r="AB32" s="291"/>
      <c r="AC32" s="291"/>
      <c r="AD32" s="291"/>
      <c r="AE32" s="291"/>
      <c r="AF32" s="291"/>
      <c r="AG32" s="291"/>
      <c r="AH32" s="291"/>
      <c r="AI32" s="291"/>
      <c r="AJ32" s="291"/>
      <c r="AK32" s="291"/>
      <c r="AL32" s="291"/>
      <c r="AM32" s="291"/>
      <c r="AN32" s="291"/>
      <c r="AO32" s="291"/>
      <c r="AP32" s="291"/>
      <c r="AQ32" s="291"/>
    </row>
    <row r="33" spans="1:43" s="88" customFormat="1">
      <c r="A33" s="77"/>
      <c r="B33" s="77"/>
      <c r="C33" s="295" t="s">
        <v>2580</v>
      </c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1" t="s">
        <v>2612</v>
      </c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291"/>
      <c r="AJ33" s="291"/>
      <c r="AK33" s="291"/>
      <c r="AL33" s="291"/>
      <c r="AM33" s="291"/>
      <c r="AN33" s="291"/>
      <c r="AO33" s="291"/>
      <c r="AP33" s="291"/>
      <c r="AQ33" s="291"/>
    </row>
    <row r="34" spans="1:43" s="88" customFormat="1" ht="91.9" customHeight="1">
      <c r="A34" s="77"/>
      <c r="B34" s="77"/>
      <c r="C34" s="295" t="s">
        <v>2589</v>
      </c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7" t="s">
        <v>2613</v>
      </c>
      <c r="T34" s="297"/>
      <c r="U34" s="297"/>
      <c r="V34" s="297"/>
      <c r="W34" s="297"/>
      <c r="X34" s="297"/>
      <c r="Y34" s="297"/>
      <c r="Z34" s="297"/>
      <c r="AA34" s="297"/>
      <c r="AB34" s="297"/>
      <c r="AC34" s="297"/>
      <c r="AD34" s="297"/>
      <c r="AE34" s="297"/>
      <c r="AF34" s="297"/>
      <c r="AG34" s="297"/>
      <c r="AH34" s="297"/>
      <c r="AI34" s="297"/>
      <c r="AJ34" s="297"/>
      <c r="AK34" s="297"/>
      <c r="AL34" s="297"/>
      <c r="AM34" s="297"/>
      <c r="AN34" s="297"/>
      <c r="AO34" s="297"/>
      <c r="AP34" s="297"/>
      <c r="AQ34" s="297"/>
    </row>
    <row r="35" spans="1:43" s="88" customFormat="1" ht="69.599999999999994" customHeight="1">
      <c r="A35" s="77"/>
      <c r="B35" s="77"/>
      <c r="C35" s="295" t="s">
        <v>2581</v>
      </c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2" t="s">
        <v>2614</v>
      </c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  <c r="AH35" s="293"/>
      <c r="AI35" s="293"/>
      <c r="AJ35" s="293"/>
      <c r="AK35" s="293"/>
      <c r="AL35" s="293"/>
      <c r="AM35" s="293"/>
      <c r="AN35" s="293"/>
      <c r="AO35" s="293"/>
      <c r="AP35" s="293"/>
      <c r="AQ35" s="294"/>
    </row>
    <row r="36" spans="1:43" s="88" customFormat="1">
      <c r="A36" s="77"/>
      <c r="B36" s="77"/>
      <c r="C36" s="296" t="s">
        <v>2582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7"/>
      <c r="T36" s="297"/>
      <c r="U36" s="297"/>
      <c r="V36" s="297"/>
      <c r="W36" s="297"/>
      <c r="X36" s="297"/>
      <c r="Y36" s="297"/>
      <c r="Z36" s="297"/>
      <c r="AA36" s="297"/>
      <c r="AB36" s="297"/>
      <c r="AC36" s="297"/>
      <c r="AD36" s="297"/>
      <c r="AE36" s="297"/>
      <c r="AF36" s="297"/>
      <c r="AG36" s="297"/>
      <c r="AH36" s="297"/>
      <c r="AI36" s="297"/>
      <c r="AJ36" s="297"/>
      <c r="AK36" s="297"/>
      <c r="AL36" s="297"/>
      <c r="AM36" s="297"/>
      <c r="AN36" s="297"/>
      <c r="AO36" s="297"/>
      <c r="AP36" s="297"/>
      <c r="AQ36" s="297"/>
    </row>
    <row r="37" spans="1:43" s="88" customFormat="1">
      <c r="A37" s="77"/>
      <c r="B37" s="77"/>
      <c r="C37" s="295" t="s">
        <v>2583</v>
      </c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1"/>
      <c r="T37" s="291"/>
      <c r="U37" s="291"/>
      <c r="V37" s="291"/>
      <c r="W37" s="291"/>
      <c r="X37" s="291"/>
      <c r="Y37" s="291"/>
      <c r="Z37" s="291"/>
      <c r="AA37" s="291"/>
      <c r="AB37" s="291"/>
      <c r="AC37" s="291"/>
      <c r="AD37" s="291"/>
      <c r="AE37" s="291"/>
      <c r="AF37" s="291"/>
      <c r="AG37" s="291"/>
      <c r="AH37" s="291"/>
      <c r="AI37" s="291"/>
      <c r="AJ37" s="291"/>
      <c r="AK37" s="291"/>
      <c r="AL37" s="291"/>
      <c r="AM37" s="291"/>
      <c r="AN37" s="291"/>
      <c r="AO37" s="291"/>
      <c r="AP37" s="291"/>
      <c r="AQ37" s="291"/>
    </row>
    <row r="38" spans="1:43" s="88" customFormat="1" ht="51.75" customHeight="1">
      <c r="A38" s="77"/>
      <c r="B38" s="77"/>
      <c r="C38" s="295" t="s">
        <v>2584</v>
      </c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  <c r="AO38" s="291"/>
      <c r="AP38" s="291"/>
      <c r="AQ38" s="291"/>
    </row>
    <row r="39" spans="1:43" s="88" customFormat="1" ht="51" customHeight="1">
      <c r="A39" s="77"/>
      <c r="B39" s="77"/>
      <c r="C39" s="295" t="s">
        <v>2585</v>
      </c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  <c r="AH39" s="291"/>
      <c r="AI39" s="291"/>
      <c r="AJ39" s="291"/>
      <c r="AK39" s="291"/>
      <c r="AL39" s="291"/>
      <c r="AM39" s="291"/>
      <c r="AN39" s="291"/>
      <c r="AO39" s="291"/>
      <c r="AP39" s="291"/>
      <c r="AQ39" s="291"/>
    </row>
    <row r="40" spans="1:43" s="88" customFormat="1" ht="49.5" customHeight="1">
      <c r="A40" s="77"/>
      <c r="B40" s="77"/>
      <c r="C40" s="295" t="s">
        <v>2586</v>
      </c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1"/>
      <c r="AD40" s="291"/>
      <c r="AE40" s="291"/>
      <c r="AF40" s="291"/>
      <c r="AG40" s="291"/>
      <c r="AH40" s="291"/>
      <c r="AI40" s="291"/>
      <c r="AJ40" s="291"/>
      <c r="AK40" s="291"/>
      <c r="AL40" s="291"/>
      <c r="AM40" s="291"/>
      <c r="AN40" s="291"/>
      <c r="AO40" s="291"/>
      <c r="AP40" s="291"/>
      <c r="AQ40" s="291"/>
    </row>
    <row r="41" spans="1:43" s="88" customFormat="1" ht="49.5" customHeight="1">
      <c r="A41" s="77"/>
      <c r="B41" s="77"/>
      <c r="C41" s="295" t="s">
        <v>2587</v>
      </c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1"/>
      <c r="AI41" s="291"/>
      <c r="AJ41" s="291"/>
      <c r="AK41" s="291"/>
      <c r="AL41" s="291"/>
      <c r="AM41" s="291"/>
      <c r="AN41" s="291"/>
      <c r="AO41" s="291"/>
      <c r="AP41" s="291"/>
      <c r="AQ41" s="291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9" t="s">
        <v>2149</v>
      </c>
      <c r="D44" s="299"/>
      <c r="E44" s="299"/>
      <c r="F44" s="299"/>
      <c r="G44" s="299"/>
      <c r="H44" s="299"/>
      <c r="I44" s="299"/>
      <c r="J44" s="299"/>
      <c r="K44" s="299"/>
      <c r="L44" s="299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>
      <c r="C45" s="278"/>
      <c r="D45" s="278"/>
      <c r="E45" s="278"/>
      <c r="F45" s="27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2622</v>
      </c>
      <c r="AK45" s="278"/>
      <c r="AL45" s="278"/>
      <c r="AM45" s="278"/>
      <c r="AN45" s="278"/>
      <c r="AO45" s="278"/>
      <c r="AP45" s="278"/>
      <c r="AQ45" s="278"/>
    </row>
    <row r="46" spans="1:43" ht="24">
      <c r="H46" s="93"/>
      <c r="I46" s="93"/>
      <c r="J46" s="93"/>
      <c r="K46" s="93"/>
      <c r="L46" s="93"/>
      <c r="AJ46" s="276" t="s">
        <v>2594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/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8"/>
      <c r="D50" s="298"/>
      <c r="E50" s="298"/>
      <c r="F50" s="298"/>
      <c r="G50" s="298"/>
      <c r="H50" s="298"/>
      <c r="I50" s="298"/>
      <c r="J50" s="298"/>
      <c r="K50" s="298"/>
      <c r="L50" s="298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display="kprad@bih.net.ba"/>
    <hyperlink ref="S15" display="www.rad-tesanj.ba"/>
  </hyperlinks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F932E"/>
  </sheetPr>
  <dimension ref="A1:AII156"/>
  <sheetViews>
    <sheetView showGridLines="0" view="pageLayout" topLeftCell="E1" workbookViewId="0">
      <selection activeCell="J11" sqref="J11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5" t="s">
        <v>2616</v>
      </c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6" t="s">
        <v>2617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6" t="s">
        <v>1284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9" t="s">
        <v>2618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9" t="s">
        <v>2623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6"/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7" t="s">
        <v>1971</v>
      </c>
      <c r="F12" s="307"/>
      <c r="G12" s="307"/>
      <c r="H12" s="307"/>
      <c r="I12" s="307"/>
      <c r="J12" s="307"/>
    </row>
    <row r="13" spans="1:919" ht="13.5" customHeight="1">
      <c r="E13" s="307" t="s">
        <v>1972</v>
      </c>
      <c r="F13" s="307"/>
      <c r="G13" s="307"/>
      <c r="H13" s="307"/>
      <c r="I13" s="307"/>
      <c r="J13" s="307"/>
    </row>
    <row r="14" spans="1:919" ht="15" customHeight="1">
      <c r="E14" s="308" t="s">
        <v>2619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2596</v>
      </c>
      <c r="J16" s="196" t="s">
        <v>2597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20432.688571428571</v>
      </c>
      <c r="D19" s="45">
        <f>IF(LEN(J19)=0,"",1+ABS((J19*B19)/LEN(J19))+B19)</f>
        <v>1288219.96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7151084</v>
      </c>
      <c r="J19" s="194">
        <f>IFERROR(IF(AND(J20,J27,J32,J33,J43,J44,J45,J46,J47,J48,J51,J56,J57)="","",SUM(J20,J27,J32,J33,J43,J44,J45,J46,J47,J48,J51,J56,J57)),"")</f>
        <v>7156765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30462.95714285714</v>
      </c>
      <c r="D20" s="45">
        <f t="shared" si="0"/>
        <v>1289546.4814285715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7107783</v>
      </c>
      <c r="J20" s="111">
        <f t="array" ref="J20">IF(AND(ISBLANK(J21:J26)),"",SUM(J21:J26))</f>
        <v>7107724</v>
      </c>
    </row>
    <row r="21" spans="1:919" ht="12.75" customHeight="1">
      <c r="A21" s="45">
        <v>0.04</v>
      </c>
      <c r="B21" s="45">
        <v>1.28</v>
      </c>
      <c r="C21" s="45">
        <f t="shared" si="0"/>
        <v>4887.8933333333334</v>
      </c>
      <c r="D21" s="45">
        <f t="shared" si="0"/>
        <v>156381.58666666667</v>
      </c>
      <c r="E21" s="183" t="s">
        <v>1983</v>
      </c>
      <c r="F21" s="189" t="s">
        <v>1984</v>
      </c>
      <c r="G21" s="188"/>
      <c r="H21" s="185" t="s">
        <v>57</v>
      </c>
      <c r="I21" s="112">
        <v>733028</v>
      </c>
      <c r="J21" s="112">
        <v>733028</v>
      </c>
    </row>
    <row r="22" spans="1:919" ht="12.75" customHeight="1">
      <c r="A22" s="45">
        <v>0.05</v>
      </c>
      <c r="B22" s="45">
        <v>1.29</v>
      </c>
      <c r="C22" s="45">
        <f t="shared" si="0"/>
        <v>31701.535714285717</v>
      </c>
      <c r="D22" s="45">
        <f t="shared" si="0"/>
        <v>880439.82142857148</v>
      </c>
      <c r="E22" s="183" t="s">
        <v>1985</v>
      </c>
      <c r="F22" s="189" t="s">
        <v>1986</v>
      </c>
      <c r="G22" s="188"/>
      <c r="H22" s="185" t="s">
        <v>1987</v>
      </c>
      <c r="I22" s="112">
        <v>4438068</v>
      </c>
      <c r="J22" s="112">
        <v>4777568</v>
      </c>
    </row>
    <row r="23" spans="1:919" ht="12.75" customHeight="1">
      <c r="A23" s="45">
        <v>0.06</v>
      </c>
      <c r="B23" s="45">
        <v>1.3</v>
      </c>
      <c r="C23" s="45">
        <f t="shared" si="0"/>
        <v>8497.6099999999988</v>
      </c>
      <c r="D23" s="45">
        <f t="shared" si="0"/>
        <v>131522.43333333332</v>
      </c>
      <c r="E23" s="183" t="s">
        <v>1988</v>
      </c>
      <c r="F23" s="189" t="s">
        <v>1989</v>
      </c>
      <c r="G23" s="188"/>
      <c r="H23" s="185" t="s">
        <v>1990</v>
      </c>
      <c r="I23" s="112">
        <v>849655</v>
      </c>
      <c r="J23" s="112">
        <v>607016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5185.7483333333339</v>
      </c>
      <c r="D24" s="45">
        <f t="shared" si="0"/>
        <v>114511.59333333334</v>
      </c>
      <c r="E24" s="183" t="s">
        <v>1991</v>
      </c>
      <c r="F24" s="189" t="s">
        <v>1992</v>
      </c>
      <c r="G24" s="188"/>
      <c r="H24" s="185" t="s">
        <v>1993</v>
      </c>
      <c r="I24" s="112">
        <v>444401</v>
      </c>
      <c r="J24" s="112">
        <v>524470</v>
      </c>
    </row>
    <row r="25" spans="1:919" ht="12.75" customHeight="1">
      <c r="A25" s="45">
        <v>0.08</v>
      </c>
      <c r="B25" s="45">
        <v>1.32</v>
      </c>
      <c r="C25" s="45">
        <f t="shared" si="0"/>
        <v>47.08</v>
      </c>
      <c r="D25" s="45">
        <f t="shared" si="0"/>
        <v>761.32</v>
      </c>
      <c r="E25" s="183" t="s">
        <v>1994</v>
      </c>
      <c r="F25" s="189" t="s">
        <v>1995</v>
      </c>
      <c r="G25" s="188"/>
      <c r="H25" s="185" t="s">
        <v>1996</v>
      </c>
      <c r="I25" s="112">
        <v>2300</v>
      </c>
      <c r="J25" s="112">
        <v>2300</v>
      </c>
    </row>
    <row r="26" spans="1:919" ht="12.75" customHeight="1">
      <c r="A26" s="45">
        <v>0.09</v>
      </c>
      <c r="B26" s="45">
        <v>1.33</v>
      </c>
      <c r="C26" s="45">
        <f t="shared" si="0"/>
        <v>9606.0550000000003</v>
      </c>
      <c r="D26" s="45">
        <f t="shared" si="0"/>
        <v>102709.80666666667</v>
      </c>
      <c r="E26" s="183" t="s">
        <v>1997</v>
      </c>
      <c r="F26" s="189" t="s">
        <v>1998</v>
      </c>
      <c r="G26" s="188"/>
      <c r="H26" s="185" t="s">
        <v>76</v>
      </c>
      <c r="I26" s="112">
        <v>640331</v>
      </c>
      <c r="J26" s="112">
        <v>463342</v>
      </c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>
      <c r="A33" s="45">
        <v>0.16</v>
      </c>
      <c r="B33" s="45">
        <v>1.4</v>
      </c>
      <c r="C33" s="45">
        <f t="shared" si="0"/>
        <v>1386.7920000000001</v>
      </c>
      <c r="D33" s="45">
        <f t="shared" si="0"/>
        <v>13733.88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43301</v>
      </c>
      <c r="J33" s="111">
        <f t="array" ref="J33">IF(AND(ISBLANK(J34:J37)),"",SUM(J34:J37))</f>
        <v>49041</v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>
        <f t="shared" si="0"/>
        <v>151.99333333333331</v>
      </c>
      <c r="E35" s="183" t="s">
        <v>2017</v>
      </c>
      <c r="F35" s="190" t="s">
        <v>2018</v>
      </c>
      <c r="G35" s="191"/>
      <c r="H35" s="185" t="s">
        <v>141</v>
      </c>
      <c r="I35" s="112"/>
      <c r="J35" s="113">
        <v>316</v>
      </c>
    </row>
    <row r="36" spans="1:919" ht="12.75" customHeight="1">
      <c r="A36" s="45">
        <v>0.2</v>
      </c>
      <c r="B36" s="45">
        <v>1.43</v>
      </c>
      <c r="C36" s="45">
        <f>IF(LEN(I36)=0,"",1+ABS((I36*A36)/LEN(I36))+A36)</f>
        <v>1733.2400000000002</v>
      </c>
      <c r="D36" s="45">
        <f>IF(LEN(J36)=0,"",1+ABS((J36*B36)/LEN(J36))+B36)</f>
        <v>13937.78</v>
      </c>
      <c r="E36" s="183" t="s">
        <v>2019</v>
      </c>
      <c r="F36" s="190" t="s">
        <v>2020</v>
      </c>
      <c r="G36" s="191"/>
      <c r="H36" s="185" t="s">
        <v>156</v>
      </c>
      <c r="I36" s="112">
        <v>43301</v>
      </c>
      <c r="J36" s="113">
        <v>48725</v>
      </c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 t="str">
        <f t="shared" si="1"/>
        <v/>
      </c>
      <c r="D51" s="45" t="str">
        <f t="shared" si="1"/>
        <v/>
      </c>
      <c r="E51" s="183" t="s">
        <v>2043</v>
      </c>
      <c r="F51" s="188" t="s">
        <v>2044</v>
      </c>
      <c r="G51" s="185"/>
      <c r="H51" s="185" t="s">
        <v>604</v>
      </c>
      <c r="I51" s="111" t="str">
        <f t="array" ref="I51">IF(AND(ISBLANK(I52:I55)),"",SUM(I52:I55))</f>
        <v/>
      </c>
      <c r="J51" s="111" t="str">
        <f t="array" ref="J51">IF(AND(ISBLANK(J52:J55)),"",SUM(J52:J55))</f>
        <v/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162376.58857142858</v>
      </c>
      <c r="D59" s="45">
        <f t="shared" si="1"/>
        <v>657138.60000000009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2583241</v>
      </c>
      <c r="J59" s="194">
        <f>IFERROR(IF(AND(J60,J66,J67,J68,J72,J77,J78,J83,J84,J85,J86)="","",SUM(J60,J66,J67,J68,J72,J77,J78,J83,J84,J85,J86)),"")</f>
        <v>2857113</v>
      </c>
    </row>
    <row r="60" spans="1:10" ht="13.5" customHeight="1">
      <c r="A60" s="45">
        <v>0.45</v>
      </c>
      <c r="B60" s="45">
        <v>1.62</v>
      </c>
      <c r="C60" s="45">
        <f t="shared" si="1"/>
        <v>50766.1</v>
      </c>
      <c r="D60" s="45">
        <f t="shared" si="1"/>
        <v>194588.11000000002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676862</v>
      </c>
      <c r="J60" s="111">
        <f t="array" ref="J60">IF(AND(ISBLANK(J61:J65)),"",SUM(J61:J65))</f>
        <v>720687</v>
      </c>
    </row>
    <row r="61" spans="1:10" ht="13.5" customHeight="1">
      <c r="A61" s="45">
        <v>0.46</v>
      </c>
      <c r="B61" s="45">
        <v>1.63</v>
      </c>
      <c r="C61" s="45">
        <f t="shared" si="1"/>
        <v>51744.713333333333</v>
      </c>
      <c r="D61" s="45">
        <f t="shared" si="1"/>
        <v>194906.3483333333</v>
      </c>
      <c r="E61" s="183" t="s">
        <v>1983</v>
      </c>
      <c r="F61" s="189" t="s">
        <v>2064</v>
      </c>
      <c r="G61" s="185"/>
      <c r="H61" s="185" t="s">
        <v>378</v>
      </c>
      <c r="I61" s="112">
        <v>674912</v>
      </c>
      <c r="J61" s="112">
        <v>717437</v>
      </c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245.25</v>
      </c>
      <c r="D65" s="45">
        <f t="shared" si="2"/>
        <v>1359.5450000000001</v>
      </c>
      <c r="E65" s="183" t="s">
        <v>1994</v>
      </c>
      <c r="F65" s="189" t="s">
        <v>2069</v>
      </c>
      <c r="G65" s="185"/>
      <c r="H65" s="185" t="s">
        <v>408</v>
      </c>
      <c r="I65" s="112">
        <v>1950</v>
      </c>
      <c r="J65" s="112">
        <v>3250</v>
      </c>
    </row>
    <row r="66" spans="1:10" ht="13.5" customHeight="1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>
      <c r="A68" s="45">
        <v>0.53</v>
      </c>
      <c r="B68" s="45">
        <v>1.7</v>
      </c>
      <c r="C68" s="45">
        <f t="shared" si="2"/>
        <v>78829.225000000006</v>
      </c>
      <c r="D68" s="45">
        <f t="shared" si="2"/>
        <v>267195.66666666669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892389</v>
      </c>
      <c r="J68" s="111">
        <f t="array" ref="J68">IF(AND(ISBLANK(J69:J71)),"",SUM(J69:J71))</f>
        <v>943034</v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>
      <c r="A70" s="45">
        <v>0.55000000000000004</v>
      </c>
      <c r="B70" s="45">
        <v>1.72</v>
      </c>
      <c r="C70" s="45">
        <f t="shared" si="2"/>
        <v>81803.875</v>
      </c>
      <c r="D70" s="45">
        <f t="shared" si="2"/>
        <v>270339.1333333333</v>
      </c>
      <c r="E70" s="183" t="s">
        <v>2017</v>
      </c>
      <c r="F70" s="189" t="s">
        <v>2075</v>
      </c>
      <c r="G70" s="185"/>
      <c r="H70" s="185" t="s">
        <v>437</v>
      </c>
      <c r="I70" s="112">
        <v>892389</v>
      </c>
      <c r="J70" s="112">
        <v>943034</v>
      </c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3" t="s">
        <v>2019</v>
      </c>
      <c r="F71" s="189" t="s">
        <v>2076</v>
      </c>
      <c r="G71" s="185"/>
      <c r="H71" s="185" t="s">
        <v>444</v>
      </c>
      <c r="I71" s="112"/>
      <c r="J71" s="112"/>
    </row>
    <row r="72" spans="1:10" ht="13.5" customHeight="1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102718.22500000001</v>
      </c>
      <c r="D84" s="45">
        <f t="shared" si="3"/>
        <v>283178.44</v>
      </c>
      <c r="E84" s="183" t="s">
        <v>2034</v>
      </c>
      <c r="F84" s="188" t="s">
        <v>2086</v>
      </c>
      <c r="G84" s="185"/>
      <c r="H84" s="185" t="s">
        <v>473</v>
      </c>
      <c r="I84" s="112">
        <v>948153</v>
      </c>
      <c r="J84" s="112">
        <v>1089137</v>
      </c>
    </row>
    <row r="85" spans="1:919" ht="13.5" customHeight="1">
      <c r="A85" s="45">
        <v>0.66</v>
      </c>
      <c r="B85" s="45">
        <v>1.83</v>
      </c>
      <c r="C85" s="45" t="str">
        <f t="shared" si="3"/>
        <v/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/>
      <c r="J85" s="112"/>
    </row>
    <row r="86" spans="1:919" ht="13.5" customHeight="1">
      <c r="A86" s="45">
        <v>0.67</v>
      </c>
      <c r="B86" s="45">
        <v>1.84</v>
      </c>
      <c r="C86" s="45">
        <f t="shared" si="3"/>
        <v>8823.8279999999995</v>
      </c>
      <c r="D86" s="45">
        <f t="shared" si="3"/>
        <v>31974.373333333337</v>
      </c>
      <c r="E86" s="183" t="s">
        <v>2043</v>
      </c>
      <c r="F86" s="192" t="s">
        <v>2089</v>
      </c>
      <c r="G86" s="185"/>
      <c r="H86" s="185" t="s">
        <v>478</v>
      </c>
      <c r="I86" s="112">
        <v>65837</v>
      </c>
      <c r="J86" s="112">
        <v>104255</v>
      </c>
    </row>
    <row r="87" spans="1:919" ht="13.5" customHeight="1">
      <c r="A87" s="45">
        <v>0.68</v>
      </c>
      <c r="B87" s="45">
        <v>1.85</v>
      </c>
      <c r="C87" s="45">
        <f t="shared" si="3"/>
        <v>945621.82285714301</v>
      </c>
      <c r="D87" s="45">
        <f t="shared" si="3"/>
        <v>2315712.1375000002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9734325</v>
      </c>
      <c r="J87" s="194">
        <f>IFERROR(IF(AND(J19,J58,J59)="","",SUM(J19,J58,J59)),"")</f>
        <v>10013878</v>
      </c>
    </row>
    <row r="88" spans="1:919" ht="13.5" customHeight="1">
      <c r="A88" s="45">
        <v>0.69</v>
      </c>
      <c r="B88" s="45">
        <v>1.86</v>
      </c>
      <c r="C88" s="45">
        <f t="shared" si="3"/>
        <v>13193.8</v>
      </c>
      <c r="D88" s="45">
        <f t="shared" si="3"/>
        <v>35564.200000000004</v>
      </c>
      <c r="E88" s="186" t="s">
        <v>2092</v>
      </c>
      <c r="F88" s="193" t="s">
        <v>2093</v>
      </c>
      <c r="G88" s="185"/>
      <c r="H88" s="179" t="s">
        <v>2094</v>
      </c>
      <c r="I88" s="114">
        <v>114714</v>
      </c>
      <c r="J88" s="114">
        <v>114714</v>
      </c>
    </row>
    <row r="89" spans="1:919" ht="13.5" customHeight="1">
      <c r="A89" s="45">
        <v>0.7</v>
      </c>
      <c r="B89" s="45">
        <v>1.87</v>
      </c>
      <c r="C89" s="45">
        <f t="shared" si="3"/>
        <v>984905.6</v>
      </c>
      <c r="D89" s="45">
        <f t="shared" si="3"/>
        <v>2367561.2500000005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9849039</v>
      </c>
      <c r="J89" s="194">
        <f>IFERROR(IF(AND(J87,J88)="","",SUM(J87,J88)),"")</f>
        <v>10128592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622220.67142857134</v>
      </c>
      <c r="D92" s="45">
        <f t="shared" si="3"/>
        <v>1619476.857142857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5966483</v>
      </c>
      <c r="J92" s="111">
        <f t="array" ref="J92">IF(AND(ISBLANK(J93:J97)),"",(SUM(J93)-SUM(J94)+SUM(J95:J97)))</f>
        <v>5966483</v>
      </c>
    </row>
    <row r="93" spans="1:919" ht="13.5" customHeight="1">
      <c r="A93" s="45">
        <v>0.74</v>
      </c>
      <c r="B93" s="45">
        <v>1.91</v>
      </c>
      <c r="C93" s="45">
        <f t="shared" si="3"/>
        <v>630744.22857142857</v>
      </c>
      <c r="D93" s="45">
        <f t="shared" si="3"/>
        <v>1628000.414285714</v>
      </c>
      <c r="E93" s="183" t="s">
        <v>1983</v>
      </c>
      <c r="F93" s="189" t="s">
        <v>2100</v>
      </c>
      <c r="G93" s="185"/>
      <c r="H93" s="185">
        <v>102</v>
      </c>
      <c r="I93" s="112">
        <v>5966483</v>
      </c>
      <c r="J93" s="112">
        <v>5966483</v>
      </c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16104.333333333334</v>
      </c>
      <c r="D99" s="45">
        <f t="shared" si="4"/>
        <v>36086.474999999999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120769</v>
      </c>
      <c r="J99" s="111">
        <f t="array" ref="J99">IF(AND(ISBLANK(J100:J101)),"",SUM(J100:J101))</f>
        <v>109899</v>
      </c>
    </row>
    <row r="100" spans="1:10" ht="13.5" customHeight="1">
      <c r="A100" s="45">
        <v>0.81</v>
      </c>
      <c r="B100" s="45">
        <v>1.98</v>
      </c>
      <c r="C100" s="45" t="str">
        <f t="shared" si="4"/>
        <v/>
      </c>
      <c r="D100" s="45" t="str">
        <f t="shared" si="4"/>
        <v/>
      </c>
      <c r="E100" s="183" t="s">
        <v>2107</v>
      </c>
      <c r="F100" s="189" t="s">
        <v>2108</v>
      </c>
      <c r="G100" s="185"/>
      <c r="H100" s="185">
        <v>109</v>
      </c>
      <c r="I100" s="112"/>
      <c r="J100" s="112"/>
    </row>
    <row r="101" spans="1:10" ht="13.5" customHeight="1">
      <c r="A101" s="45">
        <v>0.82</v>
      </c>
      <c r="B101" s="45">
        <v>1.99</v>
      </c>
      <c r="C101" s="45">
        <f t="shared" si="4"/>
        <v>16506.916666666664</v>
      </c>
      <c r="D101" s="45">
        <f t="shared" si="4"/>
        <v>36452.824999999997</v>
      </c>
      <c r="E101" s="183" t="s">
        <v>2109</v>
      </c>
      <c r="F101" s="189" t="s">
        <v>2110</v>
      </c>
      <c r="G101" s="185"/>
      <c r="H101" s="185">
        <v>110</v>
      </c>
      <c r="I101" s="112">
        <v>120769</v>
      </c>
      <c r="J101" s="112">
        <v>109899</v>
      </c>
    </row>
    <row r="102" spans="1:10" ht="13.5" customHeight="1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>
      <c r="A106" s="45">
        <v>0.87</v>
      </c>
      <c r="B106" s="45">
        <v>2.04</v>
      </c>
      <c r="C106" s="45" t="str">
        <f t="shared" si="4"/>
        <v/>
      </c>
      <c r="D106" s="45">
        <f t="shared" si="4"/>
        <v>73921.759999999995</v>
      </c>
      <c r="E106" s="183" t="s">
        <v>2024</v>
      </c>
      <c r="F106" s="192" t="s">
        <v>2115</v>
      </c>
      <c r="G106" s="185"/>
      <c r="H106" s="185">
        <v>115</v>
      </c>
      <c r="I106" s="111" t="str">
        <f t="array" ref="I106">IF(AND(ISBLANK(I107:I108)),"",SUM(I107:I108))</f>
        <v/>
      </c>
      <c r="J106" s="111">
        <f t="array" ref="J106">IF(AND(ISBLANK(J107:J108)),"",SUM(J107:J108))</f>
        <v>217408</v>
      </c>
    </row>
    <row r="107" spans="1:10" ht="13.5" customHeight="1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>
      <c r="A108" s="45">
        <v>0.89</v>
      </c>
      <c r="B108" s="45">
        <v>2.06</v>
      </c>
      <c r="C108" s="45" t="str">
        <f t="shared" si="4"/>
        <v/>
      </c>
      <c r="D108" s="45">
        <f t="shared" si="4"/>
        <v>74646.473333333342</v>
      </c>
      <c r="E108" s="183" t="s">
        <v>2079</v>
      </c>
      <c r="F108" s="189" t="s">
        <v>2117</v>
      </c>
      <c r="G108" s="185"/>
      <c r="H108" s="185">
        <v>117</v>
      </c>
      <c r="I108" s="112"/>
      <c r="J108" s="112">
        <v>217408</v>
      </c>
    </row>
    <row r="109" spans="1:10" ht="13.5" customHeight="1">
      <c r="A109" s="45">
        <v>0.9</v>
      </c>
      <c r="B109" s="45">
        <v>2.0699999999999998</v>
      </c>
      <c r="C109" s="45">
        <f t="shared" si="4"/>
        <v>64599.100000000006</v>
      </c>
      <c r="D109" s="45">
        <f t="shared" si="4"/>
        <v>144857.875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430648</v>
      </c>
      <c r="J109" s="111">
        <f t="array" ref="J109">IF(AND(ISBLANK(J110:J111)),"",SUM(J110:J111))</f>
        <v>419869</v>
      </c>
    </row>
    <row r="110" spans="1:10" ht="13.5" customHeight="1">
      <c r="A110" s="45">
        <v>0.91</v>
      </c>
      <c r="B110" s="45">
        <v>2.08</v>
      </c>
      <c r="C110" s="45">
        <f t="shared" si="4"/>
        <v>32357.111666666671</v>
      </c>
      <c r="D110" s="45">
        <f t="shared" si="4"/>
        <v>145557.66666666666</v>
      </c>
      <c r="E110" s="183" t="s">
        <v>2119</v>
      </c>
      <c r="F110" s="189" t="s">
        <v>2120</v>
      </c>
      <c r="G110" s="185"/>
      <c r="H110" s="185">
        <v>119</v>
      </c>
      <c r="I110" s="112">
        <v>213331</v>
      </c>
      <c r="J110" s="112">
        <v>419869</v>
      </c>
    </row>
    <row r="111" spans="1:10" ht="13.5" customHeight="1">
      <c r="A111" s="45">
        <v>0.92</v>
      </c>
      <c r="B111" s="45">
        <v>2.09</v>
      </c>
      <c r="C111" s="45">
        <f t="shared" si="4"/>
        <v>33323.86</v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>
        <v>217317</v>
      </c>
      <c r="J111" s="112"/>
    </row>
    <row r="112" spans="1:10" ht="13.5" customHeight="1">
      <c r="A112" s="45">
        <v>0.93</v>
      </c>
      <c r="B112" s="45">
        <v>2.1</v>
      </c>
      <c r="C112" s="45">
        <f t="shared" si="4"/>
        <v>751522.17571428581</v>
      </c>
      <c r="D112" s="45">
        <f t="shared" si="4"/>
        <v>1762179.4000000001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5656604</v>
      </c>
      <c r="J112" s="194">
        <f>IFERROR(IF(AND(J92,J98,J99,J102,J106,J109)="","",SUM(J92,J98,J99,J102,J106)-SUM(J109)),"")</f>
        <v>5873921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767683.92142857134</v>
      </c>
      <c r="D114" s="45">
        <f t="shared" si="4"/>
        <v>1778962.0514285718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5656604</v>
      </c>
      <c r="J114" s="194">
        <f>IFERROR(IF(AND(J112,J113)="","",SUM(J112,J113)),"")</f>
        <v>5873921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432164.13</v>
      </c>
      <c r="D116" s="45">
        <f t="shared" si="4"/>
        <v>1025478.6057142859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3118696</v>
      </c>
      <c r="J116" s="194">
        <f>IFERROR(IF(AND(J117,J126,J127,J128)="","",SUM(J117,J126,J127,J128)),"")</f>
        <v>3354359</v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>
        <f t="shared" si="6"/>
        <v>463351.16000000003</v>
      </c>
      <c r="D126" s="45">
        <f t="shared" si="5"/>
        <v>1054230.3142857144</v>
      </c>
      <c r="E126" s="183" t="s">
        <v>1999</v>
      </c>
      <c r="F126" s="192" t="s">
        <v>2134</v>
      </c>
      <c r="G126" s="185"/>
      <c r="H126" s="185">
        <v>130</v>
      </c>
      <c r="I126" s="112">
        <v>3118696</v>
      </c>
      <c r="J126" s="112">
        <v>3354359</v>
      </c>
    </row>
    <row r="127" spans="1:919" ht="13.5" customHeight="1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172626.58000000002</v>
      </c>
      <c r="D130" s="45">
        <f t="shared" si="5"/>
        <v>293293.16000000003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959025</v>
      </c>
      <c r="J130" s="194">
        <f>IFERROR(IF(AND(J131,J138,J139,J140,J141,J142,J143)="","",SUM(J131,J138,J139,J140,J141,J142,J143)),"")</f>
        <v>785598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87793.051666666666</v>
      </c>
      <c r="D131" s="45">
        <f t="shared" si="5"/>
        <v>109137.625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483253</v>
      </c>
      <c r="J131" s="111">
        <f t="array" ref="J131">IF(AND(ISBLANK(J132:J137)),"",SUM(J132:J137))</f>
        <v>291025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64103.866666666669</v>
      </c>
      <c r="D132" s="45">
        <f t="shared" si="5"/>
        <v>67299.279999999984</v>
      </c>
      <c r="E132" s="183" t="s">
        <v>1983</v>
      </c>
      <c r="F132" s="189" t="s">
        <v>2140</v>
      </c>
      <c r="G132" s="185"/>
      <c r="H132" s="185">
        <v>136</v>
      </c>
      <c r="I132" s="112">
        <v>349646</v>
      </c>
      <c r="J132" s="112">
        <v>178662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24719.405000000002</v>
      </c>
      <c r="D133" s="45">
        <f t="shared" si="5"/>
        <v>42513.938333333332</v>
      </c>
      <c r="E133" s="183" t="s">
        <v>1985</v>
      </c>
      <c r="F133" s="189" t="s">
        <v>2141</v>
      </c>
      <c r="G133" s="185"/>
      <c r="H133" s="185">
        <v>137</v>
      </c>
      <c r="I133" s="112">
        <v>133607</v>
      </c>
      <c r="J133" s="112">
        <v>112363</v>
      </c>
    </row>
    <row r="134" spans="1:10" ht="13.5" customHeight="1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/>
      <c r="J134" s="112"/>
    </row>
    <row r="135" spans="1:10" ht="13.5" customHeight="1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>
        <f t="shared" si="6"/>
        <v>12180.96</v>
      </c>
      <c r="D140" s="45">
        <f t="shared" si="5"/>
        <v>24599.079999999998</v>
      </c>
      <c r="E140" s="183" t="s">
        <v>2012</v>
      </c>
      <c r="F140" s="192" t="s">
        <v>2134</v>
      </c>
      <c r="G140" s="185"/>
      <c r="H140" s="185">
        <v>144</v>
      </c>
      <c r="I140" s="112">
        <v>51605</v>
      </c>
      <c r="J140" s="112">
        <v>52555</v>
      </c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85542.555000000008</v>
      </c>
      <c r="D143" s="45">
        <f t="shared" si="5"/>
        <v>174600.48</v>
      </c>
      <c r="E143" s="183" t="s">
        <v>2029</v>
      </c>
      <c r="F143" s="192" t="s">
        <v>2136</v>
      </c>
      <c r="G143" s="185"/>
      <c r="H143" s="185">
        <v>147</v>
      </c>
      <c r="I143" s="112">
        <v>424167</v>
      </c>
      <c r="J143" s="112">
        <v>442018</v>
      </c>
    </row>
    <row r="144" spans="1:10" ht="13.5" customHeight="1">
      <c r="A144" s="45">
        <v>1.22</v>
      </c>
      <c r="B144" s="45">
        <v>2.38</v>
      </c>
      <c r="C144" s="45">
        <f t="shared" si="6"/>
        <v>710690.73714285716</v>
      </c>
      <c r="D144" s="45">
        <f t="shared" si="5"/>
        <v>1407588.76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4077721</v>
      </c>
      <c r="J144" s="194">
        <f>IFERROR(IF(AND(J116,J129,J130)="","",SUM(J116,J129,J130)),"")</f>
        <v>4139957</v>
      </c>
    </row>
    <row r="145" spans="1:919" ht="13.5" customHeight="1">
      <c r="A145" s="45">
        <v>1.23</v>
      </c>
      <c r="B145" s="45">
        <v>2.39</v>
      </c>
      <c r="C145" s="45">
        <f t="shared" si="6"/>
        <v>1710462.1942857143</v>
      </c>
      <c r="D145" s="45">
        <f t="shared" si="5"/>
        <v>2991649.4425000004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9734325</v>
      </c>
      <c r="J145" s="194">
        <f>IFERROR(IF(AND(J114,J144)="","",SUM(J114,J144)),"")</f>
        <v>10013878</v>
      </c>
    </row>
    <row r="146" spans="1:919" ht="13.5" customHeight="1">
      <c r="A146" s="45">
        <v>1.24</v>
      </c>
      <c r="B146" s="45">
        <v>2.4</v>
      </c>
      <c r="C146" s="45">
        <f t="shared" si="6"/>
        <v>23709.8</v>
      </c>
      <c r="D146" s="45">
        <f t="shared" si="5"/>
        <v>45889</v>
      </c>
      <c r="E146" s="186" t="s">
        <v>2146</v>
      </c>
      <c r="F146" s="193" t="s">
        <v>2093</v>
      </c>
      <c r="G146" s="185"/>
      <c r="H146" s="179">
        <v>150</v>
      </c>
      <c r="I146" s="114">
        <v>114714</v>
      </c>
      <c r="J146" s="114">
        <v>114714</v>
      </c>
    </row>
    <row r="147" spans="1:919" ht="13.5" customHeight="1">
      <c r="A147" s="45">
        <v>1.25</v>
      </c>
      <c r="B147" s="45">
        <v>2.41</v>
      </c>
      <c r="C147" s="45">
        <f t="shared" si="6"/>
        <v>1758759.2142857143</v>
      </c>
      <c r="D147" s="45">
        <f t="shared" si="5"/>
        <v>3051241.7500000005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9849039</v>
      </c>
      <c r="J147" s="194">
        <f>IFERROR(IF(AND(J145,J146)="","",SUM(J145,J146)),"")</f>
        <v>10128592</v>
      </c>
    </row>
    <row r="148" spans="1:919">
      <c r="C148" s="45">
        <f>IF(ISERROR(ABS(LOG(ABS(SUM(C19:C147)),EXP(3)))),"",ABS(LOG(ABS(SUM(C19:C147)),EXP(3))))</f>
        <v>5.4067678320778727</v>
      </c>
      <c r="D148" s="45">
        <f>IF(ISERROR(ABS(LOG(ABS(SUM(D19:D147)),EXP(3)))),"",ABS(LOG(ABS(SUM(D19:D147)),EXP(3))))</f>
        <v>5.7182668462438206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7787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4382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4">
        <f>OP!C45</f>
        <v>0</v>
      </c>
      <c r="F151" s="304"/>
      <c r="G151" s="159"/>
      <c r="H151" s="115"/>
      <c r="I151" s="160"/>
      <c r="J151" s="275" t="str">
        <f>OP!AJ45</f>
        <v>Hasan Handžić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F932E"/>
  </sheetPr>
  <dimension ref="A1:AII190"/>
  <sheetViews>
    <sheetView showGridLines="0" view="pageLayout" topLeftCell="E1" workbookViewId="0">
      <selection activeCell="I16" sqref="I16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5" t="str">
        <f>BS!E1</f>
        <v>Javno preduzeće "Rad" d.d. Tešanj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6" t="str">
        <f>BS!E3</f>
        <v>Trg žrtava 3. augusta 74260 Tešanj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6" t="str">
        <f>BS!E5</f>
        <v>36.00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6" t="str">
        <f>BS!E7</f>
        <v>4218317600003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6" t="str">
        <f>BS!E9</f>
        <v>Općinski sud u Zenici , MB: 43-02-0023-09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6"/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7" t="s">
        <v>2153</v>
      </c>
      <c r="F12" s="307"/>
      <c r="G12" s="307"/>
      <c r="H12" s="307"/>
      <c r="I12" s="307"/>
      <c r="J12" s="307"/>
    </row>
    <row r="13" spans="1:919" ht="15.75">
      <c r="E13" s="307" t="s">
        <v>2154</v>
      </c>
      <c r="F13" s="307"/>
      <c r="G13" s="307"/>
      <c r="H13" s="307"/>
      <c r="I13" s="307"/>
      <c r="J13" s="307"/>
    </row>
    <row r="14" spans="1:919" ht="15.75">
      <c r="E14" s="308" t="s">
        <v>2615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2624</v>
      </c>
      <c r="J16" s="196" t="s">
        <v>2625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3980.465714285715</v>
      </c>
      <c r="D19" s="45">
        <f>IF(LEN(J19)=0,"",1+ABS((J19*B19)/LEN(J19))+B19)</f>
        <v>534255.79857142863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2785619</v>
      </c>
      <c r="J19" s="194">
        <f>IFERROR(IF(AND(J20,J24,J28)="","",SUM(J20,J24,J28)),"")</f>
        <v>2444296</v>
      </c>
    </row>
    <row r="20" spans="1:919" ht="14.25" customHeight="1">
      <c r="A20" s="45">
        <v>0.02</v>
      </c>
      <c r="B20" s="45">
        <v>1.54</v>
      </c>
      <c r="C20" s="45" t="str">
        <f t="shared" ref="C20:D34" si="0">IF(LEN(I20)=0,"",1+ABS((I20*A20)/LEN(I20))+A20)</f>
        <v/>
      </c>
      <c r="D20" s="45" t="str">
        <f t="shared" si="0"/>
        <v/>
      </c>
      <c r="E20" s="197" t="s">
        <v>1980</v>
      </c>
      <c r="F20" s="200" t="s">
        <v>2157</v>
      </c>
      <c r="G20" s="188"/>
      <c r="H20" s="185">
        <v>202</v>
      </c>
      <c r="I20" s="111" t="str">
        <f t="array" ref="I20">IF(AND(ISBLANK(I21:I23)),"",SUM(I21:I23))</f>
        <v/>
      </c>
      <c r="J20" s="111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>
      <c r="A22" s="45">
        <v>0.04</v>
      </c>
      <c r="B22" s="45">
        <v>1.56</v>
      </c>
      <c r="C22" s="45" t="str">
        <f t="shared" si="0"/>
        <v/>
      </c>
      <c r="D22" s="45" t="str">
        <f t="shared" si="0"/>
        <v/>
      </c>
      <c r="E22" s="197" t="s">
        <v>1985</v>
      </c>
      <c r="F22" s="201" t="s">
        <v>2159</v>
      </c>
      <c r="G22" s="188"/>
      <c r="H22" s="185">
        <v>204</v>
      </c>
      <c r="I22" s="112"/>
      <c r="J22" s="112"/>
    </row>
    <row r="23" spans="1:919" s="37" customFormat="1" ht="14.25" customHeight="1">
      <c r="A23" s="45">
        <v>0.06</v>
      </c>
      <c r="B23" s="45">
        <v>1.57</v>
      </c>
      <c r="C23" s="45" t="str">
        <f t="shared" si="0"/>
        <v/>
      </c>
      <c r="D23" s="45" t="str">
        <f t="shared" si="0"/>
        <v/>
      </c>
      <c r="E23" s="197" t="s">
        <v>1988</v>
      </c>
      <c r="F23" s="201" t="s">
        <v>2160</v>
      </c>
      <c r="G23" s="188"/>
      <c r="H23" s="185">
        <v>205</v>
      </c>
      <c r="I23" s="112"/>
      <c r="J23" s="112"/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27857.260000000002</v>
      </c>
      <c r="D24" s="45">
        <f t="shared" si="0"/>
        <v>551715.10571428575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2785619</v>
      </c>
      <c r="J24" s="111">
        <f t="array" ref="J24">IF(AND(ISBLANK(J25:J27)),"",SUM(J25:J27))</f>
        <v>2444296</v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>
      <c r="A26" s="45">
        <v>0.09</v>
      </c>
      <c r="B26" s="45">
        <v>1.6</v>
      </c>
      <c r="C26" s="45" t="str">
        <f t="shared" si="0"/>
        <v/>
      </c>
      <c r="D26" s="45" t="str">
        <f t="shared" si="0"/>
        <v/>
      </c>
      <c r="E26" s="197" t="s">
        <v>2004</v>
      </c>
      <c r="F26" s="201" t="s">
        <v>2159</v>
      </c>
      <c r="G26" s="188"/>
      <c r="H26" s="185">
        <v>208</v>
      </c>
      <c r="I26" s="112"/>
      <c r="J26" s="112"/>
    </row>
    <row r="27" spans="1:919" s="37" customFormat="1" ht="14.25" customHeight="1">
      <c r="A27" s="45">
        <v>0.1</v>
      </c>
      <c r="B27" s="45">
        <v>1.61</v>
      </c>
      <c r="C27" s="45">
        <f t="shared" si="0"/>
        <v>39795.657142857148</v>
      </c>
      <c r="D27" s="45">
        <f t="shared" si="0"/>
        <v>562190.68999999994</v>
      </c>
      <c r="E27" s="197" t="s">
        <v>2005</v>
      </c>
      <c r="F27" s="201" t="s">
        <v>2160</v>
      </c>
      <c r="G27" s="188"/>
      <c r="H27" s="185">
        <v>209</v>
      </c>
      <c r="I27" s="112">
        <v>2785619</v>
      </c>
      <c r="J27" s="112">
        <v>2444296</v>
      </c>
    </row>
    <row r="28" spans="1:919" s="37" customFormat="1" ht="14.25" customHeight="1">
      <c r="A28" s="45">
        <v>0.11</v>
      </c>
      <c r="B28" s="45">
        <v>1.62</v>
      </c>
      <c r="C28" s="45" t="str">
        <f t="shared" si="0"/>
        <v/>
      </c>
      <c r="D28" s="45" t="str">
        <f t="shared" si="0"/>
        <v/>
      </c>
      <c r="E28" s="197" t="s">
        <v>2009</v>
      </c>
      <c r="F28" s="200" t="s">
        <v>2162</v>
      </c>
      <c r="G28" s="188"/>
      <c r="H28" s="185">
        <v>210</v>
      </c>
      <c r="I28" s="111" t="str">
        <f t="array" ref="I28">IF(AND(ISBLANK(I29:I31)),"",SUM(I29:I31))</f>
        <v/>
      </c>
      <c r="J28" s="111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/>
      <c r="J30" s="112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>
      <c r="A32" s="45">
        <v>0.16</v>
      </c>
      <c r="B32" s="45">
        <v>1.66</v>
      </c>
      <c r="C32" s="45">
        <f t="shared" si="0"/>
        <v>8368.6533333333336</v>
      </c>
      <c r="D32" s="45">
        <f t="shared" si="0"/>
        <v>149335.70666666667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313781</v>
      </c>
      <c r="J32" s="194">
        <f>IFERROR(IF(AND(J33,J54,J65,J66,J67,J68,J69,J74,J75,J79)="","",SUM(J33,J54,J65,J66,J67,J68,J69,J74,J75,J79)),"")</f>
        <v>539758</v>
      </c>
    </row>
    <row r="33" spans="1:919" s="37" customFormat="1" ht="14.25" customHeight="1">
      <c r="A33" s="45">
        <v>0.17</v>
      </c>
      <c r="B33" s="45">
        <v>1.67</v>
      </c>
      <c r="C33" s="45" t="str">
        <f t="shared" si="0"/>
        <v/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 t="str">
        <f>IFERROR(IF(AND(I34,I41,I42,I43,I44,I45,I46,I47,I48,I49,I50,I51,I52,I53)="","",SUM(I34,I41,I42,I43,I44,I45,I46,I47,I48,I49,I50,I51,I52,I53)),"")</f>
        <v/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>
      <c r="A34" s="45">
        <v>0.18</v>
      </c>
      <c r="B34" s="45">
        <v>1.68</v>
      </c>
      <c r="C34" s="45" t="str">
        <f t="shared" si="0"/>
        <v/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/>
      <c r="J34" s="112"/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30.06.
tekuće godine</v>
      </c>
      <c r="J39" s="196" t="str">
        <f>J16</f>
        <v>Od 01.01. do 30.06.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>
      <c r="A67" s="45">
        <v>0.45</v>
      </c>
      <c r="B67" s="45">
        <v>1.95</v>
      </c>
      <c r="C67" s="45">
        <f t="shared" si="1"/>
        <v>1304.5600000000002</v>
      </c>
      <c r="D67" s="45">
        <f t="shared" si="1"/>
        <v>6856.8099999999986</v>
      </c>
      <c r="E67" s="202" t="s">
        <v>2024</v>
      </c>
      <c r="F67" s="204" t="s">
        <v>2208</v>
      </c>
      <c r="G67" s="204"/>
      <c r="H67" s="185">
        <v>243</v>
      </c>
      <c r="I67" s="112">
        <v>14479</v>
      </c>
      <c r="J67" s="112">
        <v>17574</v>
      </c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30.06.
tekuće godine</v>
      </c>
      <c r="J72" s="196" t="str">
        <f>J16</f>
        <v>Od 01.01. do 30.06.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11.535</v>
      </c>
      <c r="D75" s="45">
        <f>IF(LEN(J75)=0,"",1+ABS((J75*B75)/LEN(J75))+B75)</f>
        <v>41.795000000000002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41</v>
      </c>
      <c r="J75" s="111">
        <f t="array" ref="J75">IF(AND(ISBLANK(J76:J78)),"",SUM(J76:J78))</f>
        <v>39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11.75</v>
      </c>
      <c r="D76" s="45">
        <f t="shared" si="2"/>
        <v>42</v>
      </c>
      <c r="E76" s="202" t="s">
        <v>2214</v>
      </c>
      <c r="F76" s="203" t="s">
        <v>2215</v>
      </c>
      <c r="G76" s="204"/>
      <c r="H76" s="205">
        <v>248</v>
      </c>
      <c r="I76" s="112">
        <v>41</v>
      </c>
      <c r="J76" s="112">
        <v>39</v>
      </c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26436.251666666667</v>
      </c>
      <c r="D79" s="45">
        <f t="shared" si="2"/>
        <v>176662.08833333332</v>
      </c>
      <c r="E79" s="202" t="s">
        <v>2037</v>
      </c>
      <c r="F79" s="204" t="s">
        <v>2220</v>
      </c>
      <c r="G79" s="204"/>
      <c r="H79" s="205">
        <v>251</v>
      </c>
      <c r="I79" s="112">
        <v>299261</v>
      </c>
      <c r="J79" s="112">
        <v>522145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239098.11142857143</v>
      </c>
      <c r="D80" s="45">
        <f t="shared" si="2"/>
        <v>869641.63428571436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3099400</v>
      </c>
      <c r="J80" s="194">
        <f>IFERROR(IF(AND(J19,J32)="","",SUM(J19,J32)),"")</f>
        <v>2984054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258907.21428571429</v>
      </c>
      <c r="D81" s="45">
        <f t="shared" si="2"/>
        <v>847550.07142857136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3295163</v>
      </c>
      <c r="J81" s="194">
        <f>IFERROR(IF(AND(J82,J83,J84,J85,J86,J90,J97,J98)="","",SUM(J82,J83,J84,J85,J86,J90,J97,J98)),"")</f>
        <v>2894063</v>
      </c>
    </row>
    <row r="82" spans="1:10" s="37" customFormat="1" ht="13.5" customHeight="1">
      <c r="A82" s="45">
        <v>0.56000000000000005</v>
      </c>
      <c r="B82" s="45">
        <v>2.06</v>
      </c>
      <c r="C82" s="45" t="str">
        <f t="shared" si="2"/>
        <v/>
      </c>
      <c r="D82" s="45" t="str">
        <f t="shared" si="2"/>
        <v/>
      </c>
      <c r="E82" s="202" t="s">
        <v>1980</v>
      </c>
      <c r="F82" s="204" t="s">
        <v>2224</v>
      </c>
      <c r="G82" s="204"/>
      <c r="H82" s="205">
        <v>254</v>
      </c>
      <c r="I82" s="112"/>
      <c r="J82" s="112"/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19524.38</v>
      </c>
      <c r="D84" s="45">
        <f t="shared" si="2"/>
        <v>57829.85333333334</v>
      </c>
      <c r="E84" s="202" t="s">
        <v>2009</v>
      </c>
      <c r="F84" s="204" t="s">
        <v>2226</v>
      </c>
      <c r="G84" s="204"/>
      <c r="H84" s="205">
        <v>256</v>
      </c>
      <c r="I84" s="112">
        <v>201960</v>
      </c>
      <c r="J84" s="112">
        <v>166808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29588.909999999996</v>
      </c>
      <c r="D85" s="45">
        <f t="shared" si="2"/>
        <v>92571.628333333327</v>
      </c>
      <c r="E85" s="202" t="s">
        <v>2012</v>
      </c>
      <c r="F85" s="204" t="s">
        <v>2227</v>
      </c>
      <c r="G85" s="204"/>
      <c r="H85" s="205">
        <v>257</v>
      </c>
      <c r="I85" s="112">
        <v>300888</v>
      </c>
      <c r="J85" s="112">
        <v>265747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173434.34285714285</v>
      </c>
      <c r="D86" s="45">
        <f t="shared" si="2"/>
        <v>488904.1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2023382</v>
      </c>
      <c r="J86" s="111">
        <f t="array" ref="J86">IF(AND(ISBLANK(J87:J89)),"",SUM(J87:J89))</f>
        <v>1629670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146591.93</v>
      </c>
      <c r="D87" s="45">
        <f t="shared" si="2"/>
        <v>358389.32285714283</v>
      </c>
      <c r="E87" s="202" t="s">
        <v>2078</v>
      </c>
      <c r="F87" s="203" t="s">
        <v>2229</v>
      </c>
      <c r="G87" s="204"/>
      <c r="H87" s="205">
        <v>259</v>
      </c>
      <c r="I87" s="112">
        <v>1682184</v>
      </c>
      <c r="J87" s="112">
        <v>1188959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33749.873333333337</v>
      </c>
      <c r="D88" s="45">
        <f t="shared" si="2"/>
        <v>152084.85333333333</v>
      </c>
      <c r="E88" s="202" t="s">
        <v>2079</v>
      </c>
      <c r="F88" s="203" t="s">
        <v>2230</v>
      </c>
      <c r="G88" s="204"/>
      <c r="H88" s="205">
        <v>260</v>
      </c>
      <c r="I88" s="112">
        <v>326596</v>
      </c>
      <c r="J88" s="112">
        <v>430420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1841.4820000000002</v>
      </c>
      <c r="D89" s="45">
        <f t="shared" si="2"/>
        <v>4387.0959999999995</v>
      </c>
      <c r="E89" s="202" t="s">
        <v>2080</v>
      </c>
      <c r="F89" s="203" t="s">
        <v>2231</v>
      </c>
      <c r="G89" s="204"/>
      <c r="H89" s="205">
        <v>261</v>
      </c>
      <c r="I89" s="112">
        <v>14602</v>
      </c>
      <c r="J89" s="112">
        <v>10291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49947.346666666665</v>
      </c>
      <c r="D90" s="45">
        <f t="shared" si="2"/>
        <v>166157.73333333337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468241</v>
      </c>
      <c r="J90" s="111">
        <f t="array" ref="J90">IF(AND(ISBLANK(J91:J96)),"",SUM(J91:J96))</f>
        <v>465854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41152.39166666667</v>
      </c>
      <c r="D91" s="45">
        <f t="shared" si="2"/>
        <v>166934.16666666666</v>
      </c>
      <c r="E91" s="202" t="s">
        <v>2119</v>
      </c>
      <c r="F91" s="203" t="s">
        <v>2233</v>
      </c>
      <c r="G91" s="204"/>
      <c r="H91" s="205">
        <v>263</v>
      </c>
      <c r="I91" s="112">
        <v>379853</v>
      </c>
      <c r="J91" s="112">
        <v>465854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/>
      <c r="J93" s="112"/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977.48</v>
      </c>
      <c r="D94" s="45">
        <f t="shared" si="2"/>
        <v>3.18</v>
      </c>
      <c r="E94" s="202" t="s">
        <v>2237</v>
      </c>
      <c r="F94" s="203" t="s">
        <v>2008</v>
      </c>
      <c r="G94" s="204"/>
      <c r="H94" s="205">
        <v>266</v>
      </c>
      <c r="I94" s="112">
        <v>5740</v>
      </c>
      <c r="J94" s="112">
        <v>0</v>
      </c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>
      <c r="A96" s="45">
        <v>0.7</v>
      </c>
      <c r="B96" s="45">
        <v>2.2000000000000002</v>
      </c>
      <c r="C96" s="45">
        <f t="shared" si="2"/>
        <v>11572.42</v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>
        <v>82648</v>
      </c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15673.658333333333</v>
      </c>
      <c r="D97" s="45">
        <f t="shared" si="2"/>
        <v>90018.351666666669</v>
      </c>
      <c r="E97" s="202" t="s">
        <v>2029</v>
      </c>
      <c r="F97" s="204" t="s">
        <v>2242</v>
      </c>
      <c r="G97" s="204"/>
      <c r="H97" s="205">
        <v>269</v>
      </c>
      <c r="I97" s="112">
        <v>132439</v>
      </c>
      <c r="J97" s="112">
        <v>244385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20192.079999999998</v>
      </c>
      <c r="D98" s="45">
        <f t="shared" si="2"/>
        <v>44994.850000000006</v>
      </c>
      <c r="E98" s="202" t="s">
        <v>2032</v>
      </c>
      <c r="F98" s="204" t="s">
        <v>2243</v>
      </c>
      <c r="G98" s="204"/>
      <c r="H98" s="205">
        <v>270</v>
      </c>
      <c r="I98" s="112">
        <v>168253</v>
      </c>
      <c r="J98" s="112">
        <v>121599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3148.614</v>
      </c>
      <c r="D99" s="45">
        <f t="shared" si="2"/>
        <v>13072.368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21554</v>
      </c>
      <c r="J99" s="194">
        <f>IFERROR(IF(AND(J100,J119,J130,J131,J132,J133,J134,J135,J136,J140)="","",SUM(J100,J119,J130,J131,J132,J133,J134,J135,J136,J140)),"")</f>
        <v>29303</v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>
        <f t="shared" si="2"/>
        <v>2243.8000000000002</v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>
        <f>IFERROR(IF(AND(J101,J102,J103,J104,J105,J106,J107,J108,J113,J114,J115,J116,J117,J118)="","",SUM(J101,J102,J103,J104,J105,J106,J107,J108,J113,J114,J115,J116,J117,J118)),"")</f>
        <v>4001</v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>
        <f t="shared" si="2"/>
        <v>2313.8874999999998</v>
      </c>
      <c r="E107" s="202" t="s">
        <v>2173</v>
      </c>
      <c r="F107" s="203" t="s">
        <v>2252</v>
      </c>
      <c r="G107" s="204"/>
      <c r="H107" s="205">
        <v>279</v>
      </c>
      <c r="I107" s="112"/>
      <c r="J107" s="112">
        <v>4001</v>
      </c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30.06.
tekuće godine</v>
      </c>
      <c r="J111" s="196" t="str">
        <f>J16</f>
        <v>Od 01.01. do 30.06.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>
        <f t="shared" si="5"/>
        <v>425.19666666666666</v>
      </c>
      <c r="E133" s="202" t="s">
        <v>2027</v>
      </c>
      <c r="F133" s="204" t="s">
        <v>2275</v>
      </c>
      <c r="G133" s="204"/>
      <c r="H133" s="205">
        <v>301</v>
      </c>
      <c r="I133" s="112"/>
      <c r="J133" s="112">
        <v>500</v>
      </c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>
      <c r="A136" s="45">
        <v>1.07</v>
      </c>
      <c r="B136" s="45">
        <v>2.56</v>
      </c>
      <c r="C136" s="45" t="str">
        <f t="shared" si="5"/>
        <v/>
      </c>
      <c r="D136" s="45">
        <f t="shared" si="5"/>
        <v>29.16</v>
      </c>
      <c r="E136" s="202" t="s">
        <v>2034</v>
      </c>
      <c r="F136" s="204" t="s">
        <v>2278</v>
      </c>
      <c r="G136" s="204"/>
      <c r="H136" s="205">
        <v>304</v>
      </c>
      <c r="I136" s="111" t="str">
        <f t="array" ref="I136">IF(AND(ISBLANK(I137:I139)),"",SUM(I137:I139))</f>
        <v/>
      </c>
      <c r="J136" s="111">
        <f t="array" ref="J136">IF(AND(ISBLANK(J137:J139)),"",SUM(J137:J139))</f>
        <v>20</v>
      </c>
    </row>
    <row r="137" spans="1:10" s="37" customFormat="1" ht="13.5" customHeight="1">
      <c r="A137" s="45">
        <v>1.08</v>
      </c>
      <c r="B137" s="45">
        <v>2.5699999999999901</v>
      </c>
      <c r="C137" s="45" t="str">
        <f t="shared" si="5"/>
        <v/>
      </c>
      <c r="D137" s="45">
        <f t="shared" si="5"/>
        <v>29.269999999999889</v>
      </c>
      <c r="E137" s="202" t="s">
        <v>2214</v>
      </c>
      <c r="F137" s="203" t="s">
        <v>2279</v>
      </c>
      <c r="G137" s="204"/>
      <c r="H137" s="205">
        <v>305</v>
      </c>
      <c r="I137" s="112"/>
      <c r="J137" s="112">
        <v>20</v>
      </c>
    </row>
    <row r="138" spans="1:10" s="37" customFormat="1" ht="13.5" customHeight="1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/>
      <c r="J138" s="112"/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4787.098</v>
      </c>
      <c r="D140" s="45">
        <f t="shared" si="5"/>
        <v>12890.240000000002</v>
      </c>
      <c r="E140" s="202" t="s">
        <v>2037</v>
      </c>
      <c r="F140" s="204" t="s">
        <v>2282</v>
      </c>
      <c r="G140" s="204"/>
      <c r="H140" s="238">
        <v>308</v>
      </c>
      <c r="I140" s="112">
        <v>21554</v>
      </c>
      <c r="J140" s="112">
        <v>24782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530676.84000000008</v>
      </c>
      <c r="D141" s="45">
        <f t="shared" si="5"/>
        <v>1090001.5042857102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3316717</v>
      </c>
      <c r="J141" s="194">
        <f>IFERROR(IF(AND(J81,J99)="","",SUM(J81,J99)),"")</f>
        <v>2923366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31804.131999999878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60688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41292.369999999995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217317</v>
      </c>
      <c r="J143" s="194">
        <f>IFERROR(IF(AND(J141,J80)="","",(IF((SUM(J80)-SUM(J141))&lt;0,(SUM(J141)-SUM(J80)),0))),"")</f>
        <v>0</v>
      </c>
    </row>
    <row r="144" spans="1:10" s="37" customFormat="1" ht="13.5" customHeight="1">
      <c r="A144" s="45">
        <v>1.1499999999999999</v>
      </c>
      <c r="B144" s="45">
        <v>2.6399999999999899</v>
      </c>
      <c r="C144" s="45" t="str">
        <f t="shared" si="5"/>
        <v/>
      </c>
      <c r="D144" s="45" t="str">
        <f t="shared" si="5"/>
        <v/>
      </c>
      <c r="E144" s="206" t="s">
        <v>2286</v>
      </c>
      <c r="F144" s="204" t="s">
        <v>2287</v>
      </c>
      <c r="G144" s="204"/>
      <c r="H144" s="196">
        <v>312</v>
      </c>
      <c r="I144" s="194" t="str">
        <f>IFERROR(IF(AND(I145,I146)="","",SUM(I145,I146)),"")</f>
        <v/>
      </c>
      <c r="J144" s="194" t="str">
        <f>IFERROR(IF(AND(J145,J146)="","",SUM(J145,J146)),"")</f>
        <v/>
      </c>
    </row>
    <row r="145" spans="1:919" s="37" customFormat="1" ht="13.5" customHeight="1">
      <c r="A145" s="45">
        <v>1.1599999999999999</v>
      </c>
      <c r="B145" s="45">
        <v>2.6499999999999901</v>
      </c>
      <c r="C145" s="45" t="str">
        <f t="shared" si="5"/>
        <v/>
      </c>
      <c r="D145" s="45" t="str">
        <f t="shared" si="5"/>
        <v/>
      </c>
      <c r="E145" s="202" t="s">
        <v>1980</v>
      </c>
      <c r="F145" s="204" t="s">
        <v>2288</v>
      </c>
      <c r="G145" s="204"/>
      <c r="H145" s="205">
        <v>313</v>
      </c>
      <c r="I145" s="112"/>
      <c r="J145" s="112"/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30.06.
tekuće godine</v>
      </c>
      <c r="J150" s="196" t="str">
        <f>J16</f>
        <v>Od 01.01. do 30.06.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>
      <c r="A155" s="45">
        <v>1.22</v>
      </c>
      <c r="B155" s="45">
        <v>2.71</v>
      </c>
      <c r="C155" s="45" t="str">
        <f t="shared" si="6"/>
        <v/>
      </c>
      <c r="D155" s="45" t="str">
        <f t="shared" si="6"/>
        <v/>
      </c>
      <c r="E155" s="206" t="s">
        <v>2295</v>
      </c>
      <c r="F155" s="204" t="s">
        <v>2296</v>
      </c>
      <c r="G155" s="204"/>
      <c r="H155" s="196">
        <v>319</v>
      </c>
      <c r="I155" s="194" t="str">
        <f>IFERROR(IF(AND(I142,I143,I144)="","",IF((I142-I143-I144)&gt;=0,(I142-I143-I144),0)),"")</f>
        <v/>
      </c>
      <c r="J155" s="194" t="str">
        <f>IFERROR(IF(AND(J142,J143,J144)="","",IF((J142-J143-J144)&gt;=0,(J142-J143-J144),0)),"")</f>
        <v/>
      </c>
    </row>
    <row r="156" spans="1:919" s="37" customFormat="1" ht="12.75" customHeight="1">
      <c r="A156" s="45">
        <v>1.23</v>
      </c>
      <c r="B156" s="45">
        <v>2.72</v>
      </c>
      <c r="C156" s="45" t="str">
        <f t="shared" si="6"/>
        <v/>
      </c>
      <c r="D156" s="45" t="str">
        <f t="shared" si="6"/>
        <v/>
      </c>
      <c r="E156" s="206" t="s">
        <v>2297</v>
      </c>
      <c r="F156" s="204" t="s">
        <v>2298</v>
      </c>
      <c r="G156" s="204"/>
      <c r="H156" s="196">
        <v>320</v>
      </c>
      <c r="I156" s="194" t="str">
        <f>IFERROR(IF(AND(I142,I143,I144)="","",IF((I142-I143-I144)&lt;0,ABS(I142-I143-I144),0)),"")</f>
        <v/>
      </c>
      <c r="J156" s="194" t="str">
        <f>IFERROR(IF(AND(J142,J143,J144)="","",IF((J142-J143-J144)&lt;0,ABS(J142-J143-J144),0)),"")</f>
        <v/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>
      <c r="A158" s="45">
        <v>1.25</v>
      </c>
      <c r="B158" s="45">
        <v>2.74</v>
      </c>
      <c r="C158" s="45" t="str">
        <f t="shared" si="6"/>
        <v/>
      </c>
      <c r="D158" s="45" t="str">
        <f t="shared" si="6"/>
        <v/>
      </c>
      <c r="E158" s="206" t="s">
        <v>2301</v>
      </c>
      <c r="F158" s="204" t="s">
        <v>2302</v>
      </c>
      <c r="G158" s="204"/>
      <c r="H158" s="196">
        <v>322</v>
      </c>
      <c r="I158" s="194" t="str">
        <f>IFERROR(IF(AND(I155,I157)="","",(IF((I155-I156+I157)&gt;=0,(SUM(I155)-SUM(I156)+SUM(I157)),0))),"")</f>
        <v/>
      </c>
      <c r="J158" s="194" t="str">
        <f>IFERROR(IF(AND(J155,J157)="","",(IF((J155-J156+J157)&gt;=0,(SUM(J155)-SUM(J156)+SUM(J157)),0))),"")</f>
        <v/>
      </c>
    </row>
    <row r="159" spans="1:919" s="37" customFormat="1" ht="12.75" customHeight="1">
      <c r="A159" s="45">
        <v>1.26</v>
      </c>
      <c r="B159" s="45">
        <v>2.75</v>
      </c>
      <c r="C159" s="45" t="str">
        <f t="shared" si="6"/>
        <v/>
      </c>
      <c r="D159" s="45" t="str">
        <f t="shared" si="6"/>
        <v/>
      </c>
      <c r="E159" s="206" t="s">
        <v>2303</v>
      </c>
      <c r="F159" s="204" t="s">
        <v>2304</v>
      </c>
      <c r="G159" s="204"/>
      <c r="H159" s="196">
        <v>323</v>
      </c>
      <c r="I159" s="194" t="str">
        <f>IFERROR(IF(AND(I155,I157,I156)="","",(IF(I155-I156+I157&lt;0,ABS(SUM(I155)-SUM(I156)+SUM(I157)),0))),"")</f>
        <v/>
      </c>
      <c r="J159" s="194" t="str">
        <f>IFERROR(IF(AND(J155,J157,J156)="","",(IF(J155-J156+J157&lt;0,ABS(SUM(J155)-SUM(J156)+SUM(J157)),0))),"")</f>
        <v/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>
      <c r="A176" s="45">
        <v>1.43</v>
      </c>
      <c r="B176" s="45">
        <v>2.91</v>
      </c>
      <c r="C176" s="45" t="str">
        <f t="shared" si="7"/>
        <v/>
      </c>
      <c r="D176" s="45" t="str">
        <f t="shared" si="7"/>
        <v/>
      </c>
      <c r="E176" s="206" t="s">
        <v>2320</v>
      </c>
      <c r="F176" s="204" t="s">
        <v>2321</v>
      </c>
      <c r="G176" s="204"/>
      <c r="H176" s="196">
        <v>339</v>
      </c>
      <c r="I176" s="194" t="str">
        <f>IFERROR(IF(AND(I158,I159,I161)="","",SUM(I158)-SUM(I159)+SUM(I161)),"")</f>
        <v/>
      </c>
      <c r="J176" s="194" t="str">
        <f>IFERROR(IF(AND(J158,J159,J161)="","",SUM(J158)-SUM(J159)+SUM(J161)),"")</f>
        <v/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 t="str">
        <f t="shared" si="8"/>
        <v/>
      </c>
      <c r="D181" s="45" t="str">
        <f t="shared" si="8"/>
        <v/>
      </c>
      <c r="E181" s="202"/>
      <c r="F181" s="203" t="s">
        <v>2326</v>
      </c>
      <c r="G181" s="204"/>
      <c r="H181" s="205">
        <v>342</v>
      </c>
      <c r="I181" s="112"/>
      <c r="J181" s="112"/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 t="str">
        <f t="shared" si="8"/>
        <v/>
      </c>
      <c r="D184" s="45" t="str">
        <f t="shared" si="8"/>
        <v/>
      </c>
      <c r="E184" s="202"/>
      <c r="F184" s="203" t="s">
        <v>2326</v>
      </c>
      <c r="G184" s="204"/>
      <c r="H184" s="205">
        <v>344</v>
      </c>
      <c r="I184" s="112"/>
      <c r="J184" s="112"/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4.7878628334863791</v>
      </c>
      <c r="D186" s="45">
        <f>IF(ISERROR(ABS(LOG(ABS(SUM(D19:D185)),EXP(3)))),"",ABS(LOG(ABS(SUM(D19:D185)),EXP(3))))</f>
        <v>5.2277363149666636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8638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6666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4">
        <f>OP!C45</f>
        <v>0</v>
      </c>
      <c r="F189" s="304"/>
      <c r="G189" s="159"/>
      <c r="J189" s="275" t="str">
        <f>OP!AJ45</f>
        <v>Hasan Handžić</v>
      </c>
    </row>
    <row r="190" spans="1:10" s="146" customFormat="1" ht="9.75" customHeight="1">
      <c r="E190" s="147"/>
      <c r="I190" s="155"/>
      <c r="J190" s="148" t="s">
        <v>2329</v>
      </c>
    </row>
  </sheetData>
  <sheetProtection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0F932E"/>
  </sheetPr>
  <dimension ref="A1:AIJ102"/>
  <sheetViews>
    <sheetView showGridLines="0" view="pageLayout" topLeftCell="E1" workbookViewId="0">
      <selection activeCell="E7" sqref="E7:H7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Javno preduzeće "Rad" d.d. Tešanj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Trg žrtava 3. augusta 74260 Tešanj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36.00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4218317600003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Općinski sud u Zenici , MB: 43-02-0023-09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2620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4">
        <f>OP!C45</f>
        <v>0</v>
      </c>
      <c r="F95" s="304"/>
      <c r="G95" s="159"/>
      <c r="H95" s="115"/>
      <c r="I95" s="115"/>
      <c r="J95" s="195"/>
      <c r="K95" s="275" t="str">
        <f>OP!AJ45</f>
        <v>Hasan Handžić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0F932E"/>
  </sheetPr>
  <dimension ref="A1:AIJ130"/>
  <sheetViews>
    <sheetView showGridLines="0" view="pageLayout" topLeftCell="E1" workbookViewId="0">
      <selection activeCell="F22" sqref="F22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Javno preduzeće "Rad" d.d. Tešanj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Trg žrtava 3. augusta 74260 Tešanj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36.00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4218317600003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Općinski sud u Zenici , MB: 43-02-0023-09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2626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2624</v>
      </c>
      <c r="K17" s="196" t="s">
        <v>2625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311.46285714285716</v>
      </c>
      <c r="D21" s="45">
        <f>IF(LEN(K21)=0,"",1+ABS((K21*B21)/LEN(K21))+B21)</f>
        <v>10076.038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-217317</v>
      </c>
      <c r="K21" s="162">
        <v>60688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1561.8233333333333</v>
      </c>
      <c r="D23" s="45">
        <f t="shared" si="0"/>
        <v>65221.399999999994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468241</v>
      </c>
      <c r="K23" s="162">
        <v>465854</v>
      </c>
    </row>
    <row r="24" spans="1:920" s="37" customFormat="1">
      <c r="A24" s="45">
        <v>0.03</v>
      </c>
      <c r="B24" s="45">
        <v>0.85</v>
      </c>
      <c r="C24" s="45" t="str">
        <f t="shared" si="0"/>
        <v/>
      </c>
      <c r="D24" s="45">
        <f t="shared" si="0"/>
        <v>852.0625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>
        <v>4001</v>
      </c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30.06.
tekuće godine</v>
      </c>
      <c r="K38" s="196" t="str">
        <f>K17</f>
        <v>Od 01.01. do 30.06.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>
        <f t="shared" si="1"/>
        <v>170.34333333333333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>
        <v>500</v>
      </c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>
        <f t="shared" si="1"/>
        <v>4.5199999999999996</v>
      </c>
      <c r="D50" s="45">
        <f t="shared" si="1"/>
        <v>15.980000000000002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-41</v>
      </c>
      <c r="K50" s="112">
        <v>-39</v>
      </c>
    </row>
    <row r="51" spans="1:11" s="37" customFormat="1">
      <c r="A51" s="45">
        <v>0.25</v>
      </c>
      <c r="B51" s="45">
        <v>1.08</v>
      </c>
      <c r="C51" s="45" t="str">
        <f t="shared" si="1"/>
        <v/>
      </c>
      <c r="D51" s="45">
        <f t="shared" si="1"/>
        <v>12.88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/>
      <c r="K51" s="112">
        <v>20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2280.1600000000003</v>
      </c>
      <c r="D53" s="45">
        <f t="shared" si="1"/>
        <v>16497.68285714286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43825</v>
      </c>
      <c r="K53" s="112">
        <v>-105935</v>
      </c>
    </row>
    <row r="54" spans="1:11" s="37" customFormat="1">
      <c r="A54" s="45">
        <v>0.27</v>
      </c>
      <c r="B54" s="45">
        <v>1.1000000000000001</v>
      </c>
      <c r="C54" s="45">
        <f t="shared" si="1"/>
        <v>2736.1000000000004</v>
      </c>
      <c r="D54" s="45">
        <f t="shared" si="1"/>
        <v>3130.94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50645</v>
      </c>
      <c r="K54" s="112">
        <v>14222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2152.6880000000006</v>
      </c>
      <c r="D55" s="45">
        <f t="shared" si="1"/>
        <v>6454.0960000000005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38418</v>
      </c>
      <c r="K55" s="112">
        <v>29063</v>
      </c>
    </row>
    <row r="56" spans="1:11" s="37" customFormat="1">
      <c r="A56" s="45">
        <v>0.28999999999999998</v>
      </c>
      <c r="B56" s="45">
        <v>1.1200000000000001</v>
      </c>
      <c r="C56" s="45" t="str">
        <f t="shared" si="1"/>
        <v/>
      </c>
      <c r="D56" s="45">
        <f t="shared" si="1"/>
        <v>151.08000000000001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>
        <v>399</v>
      </c>
    </row>
    <row r="57" spans="1:11" s="37" customFormat="1">
      <c r="A57" s="45">
        <v>0.3</v>
      </c>
      <c r="B57" s="45">
        <v>1.1299999999999999</v>
      </c>
      <c r="C57" s="45">
        <f t="shared" si="1"/>
        <v>33096.450000000004</v>
      </c>
      <c r="D57" s="45">
        <f t="shared" si="1"/>
        <v>27196.71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661903</v>
      </c>
      <c r="K57" s="112">
        <v>144396</v>
      </c>
    </row>
    <row r="58" spans="1:11" s="37" customFormat="1">
      <c r="A58" s="45">
        <v>0.31</v>
      </c>
      <c r="B58" s="45">
        <v>1.1399999999999999</v>
      </c>
      <c r="C58" s="45">
        <f t="shared" si="1"/>
        <v>31753.414285714287</v>
      </c>
      <c r="D58" s="45">
        <f t="shared" si="1"/>
        <v>72912.468571428559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-716983</v>
      </c>
      <c r="K58" s="112">
        <v>-447695</v>
      </c>
    </row>
    <row r="59" spans="1:11" s="37" customFormat="1">
      <c r="A59" s="45">
        <v>0.32</v>
      </c>
      <c r="B59" s="45">
        <v>1.1499999999999999</v>
      </c>
      <c r="C59" s="45">
        <f t="shared" si="1"/>
        <v>1360.9359999999999</v>
      </c>
      <c r="D59" s="45">
        <f t="shared" si="1"/>
        <v>20534.633333333335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21244</v>
      </c>
      <c r="K59" s="112">
        <v>107126</v>
      </c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>
      <c r="A61" s="45">
        <v>0.34</v>
      </c>
      <c r="B61" s="45">
        <v>1.17</v>
      </c>
      <c r="C61" s="45">
        <f t="shared" si="1"/>
        <v>19830.990000000002</v>
      </c>
      <c r="D61" s="45">
        <f t="shared" si="1"/>
        <v>53159.17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349935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272600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24547.3</v>
      </c>
      <c r="D63" s="45">
        <f t="shared" si="1"/>
        <v>28524.634285714284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-490919</v>
      </c>
      <c r="K63" s="112">
        <v>-169201</v>
      </c>
    </row>
    <row r="64" spans="1:11" s="37" customFormat="1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30.06.
tekuće godine</v>
      </c>
      <c r="K74" s="196" t="str">
        <f>K17</f>
        <v>Od 01.01. do 30.06.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>
      <c r="A96" s="45">
        <v>0.64</v>
      </c>
      <c r="B96" s="45">
        <v>1.47</v>
      </c>
      <c r="C96" s="45">
        <f t="shared" si="4"/>
        <v>44885.662857142859</v>
      </c>
      <c r="D96" s="45">
        <f t="shared" si="4"/>
        <v>35534.68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-490919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-169201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30.06.
tekuće godine</v>
      </c>
      <c r="K113" s="196" t="str">
        <f>K17</f>
        <v>Od 01.01. do 30.06.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5.5">
      <c r="A116" s="45">
        <v>0.79</v>
      </c>
      <c r="B116" s="45">
        <v>1.62</v>
      </c>
      <c r="C116" s="45">
        <f t="shared" si="6"/>
        <v>15912.84142857143</v>
      </c>
      <c r="D116" s="45">
        <f t="shared" si="6"/>
        <v>27920.35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-140984</v>
      </c>
      <c r="K116" s="194">
        <f>IFERROR(IF(AND(K61,K96,K115)="","",SUM(K61,K96,K115)),"")</f>
        <v>103399</v>
      </c>
    </row>
    <row r="117" spans="1:920" s="37" customFormat="1">
      <c r="A117" s="45">
        <v>0.8</v>
      </c>
      <c r="B117" s="45">
        <v>1.63</v>
      </c>
      <c r="C117" s="45">
        <f t="shared" si="6"/>
        <v>124474.60000000002</v>
      </c>
      <c r="D117" s="45">
        <f t="shared" si="6"/>
        <v>239011.70333333334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1089137</v>
      </c>
      <c r="K117" s="114">
        <v>879788</v>
      </c>
    </row>
    <row r="118" spans="1:920" s="37" customFormat="1" ht="25.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>
      <c r="A119" s="45">
        <v>0.82</v>
      </c>
      <c r="B119" s="45">
        <v>1.65</v>
      </c>
      <c r="C119" s="45">
        <f t="shared" si="6"/>
        <v>129582.73</v>
      </c>
      <c r="D119" s="45">
        <f t="shared" si="6"/>
        <v>270379.07500000001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948153</v>
      </c>
      <c r="K119" s="194">
        <f>IFERROR(IF(AND(K116,K117,K118)="","",SUM(K116,K117,K118)),"")</f>
        <v>983187</v>
      </c>
    </row>
    <row r="120" spans="1:920" s="37" customFormat="1">
      <c r="A120" s="45"/>
      <c r="B120" s="45"/>
      <c r="C120" s="45">
        <f>IF(ISERROR(ABS(LOG(ABS(SUM(C21:C119)),EXP(3)))),"",ABS(LOG(ABS(SUM(C21:C119)),EXP(3))))</f>
        <v>4.3273106907360779</v>
      </c>
      <c r="D120" s="45">
        <f>IF(ISERROR(ABS(LOG(ABS(SUM(D21:D119)),EXP(3)))),"",ABS(LOG(ABS(SUM(D21:D119)),EXP(3))))</f>
        <v>4.5617079489147256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3608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1473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4">
        <f>OP!C45</f>
        <v>0</v>
      </c>
      <c r="F123" s="304"/>
      <c r="G123" s="159"/>
      <c r="H123" s="115"/>
      <c r="I123" s="115"/>
      <c r="J123" s="195"/>
      <c r="K123" s="275" t="str">
        <f>OP!AJ45</f>
        <v>Hasan Handžić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F932E"/>
  </sheetPr>
  <dimension ref="A1:AKO57"/>
  <sheetViews>
    <sheetView showGridLines="0" view="pageLayout" topLeftCell="U7" zoomScale="50" zoomScaleNormal="40" zoomScaleSheetLayoutView="70" zoomScalePageLayoutView="50" workbookViewId="0">
      <selection activeCell="AD51" sqref="AD51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3" t="str">
        <f>BS!E1</f>
        <v>Javno preduzeće "Rad" d.d. Tešanj</v>
      </c>
      <c r="W1" s="313"/>
      <c r="X1" s="313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3" t="str">
        <f>BS!E3</f>
        <v>Trg žrtava 3. augusta 74260 Tešanj</v>
      </c>
      <c r="W3" s="313"/>
      <c r="X3" s="313"/>
      <c r="Y3" s="313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3" t="str">
        <f>BS!E5</f>
        <v>36.00</v>
      </c>
      <c r="W5" s="313"/>
      <c r="X5" s="313"/>
      <c r="Y5" s="313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3" t="str">
        <f>BS!E7</f>
        <v>4218317600003</v>
      </c>
      <c r="W7" s="313"/>
      <c r="X7" s="313"/>
      <c r="Y7" s="313"/>
      <c r="Z7" s="60"/>
      <c r="AA7" s="60"/>
      <c r="AB7" s="60"/>
      <c r="AC7" s="311"/>
      <c r="AD7" s="311"/>
      <c r="AE7" s="311"/>
      <c r="AF7" s="311"/>
      <c r="AG7" s="311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3" t="str">
        <f>BS!E9</f>
        <v>Općinski sud u Zenici , MB: 43-02-0023-09</v>
      </c>
      <c r="W9" s="313"/>
      <c r="X9" s="313"/>
      <c r="Y9" s="313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22"/>
      <c r="W11" s="322"/>
      <c r="X11" s="322"/>
      <c r="Y11" s="322"/>
      <c r="AG11" s="169"/>
      <c r="AH11" s="170"/>
      <c r="AI11" s="170"/>
      <c r="AJ11" s="170"/>
      <c r="AK11" s="170"/>
    </row>
    <row r="12" spans="1:977" ht="25.5">
      <c r="U12" s="312" t="s">
        <v>2505</v>
      </c>
      <c r="V12" s="312"/>
      <c r="W12" s="312"/>
      <c r="X12" s="312"/>
      <c r="Y12" s="312"/>
      <c r="Z12" s="312"/>
      <c r="AA12" s="312"/>
      <c r="AB12" s="312"/>
      <c r="AC12" s="312"/>
      <c r="AD12" s="312"/>
      <c r="AE12" s="312"/>
      <c r="AF12" s="312"/>
      <c r="AG12" s="312"/>
    </row>
    <row r="13" spans="1:977" ht="22.5">
      <c r="U13" s="310" t="s">
        <v>2621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4" t="s">
        <v>2506</v>
      </c>
      <c r="V15" s="314"/>
      <c r="W15" s="315" t="s">
        <v>1976</v>
      </c>
      <c r="X15" s="314" t="s">
        <v>2507</v>
      </c>
      <c r="Y15" s="314"/>
      <c r="Z15" s="314"/>
      <c r="AA15" s="314"/>
      <c r="AB15" s="314"/>
      <c r="AC15" s="314"/>
      <c r="AD15" s="316" t="s">
        <v>2508</v>
      </c>
      <c r="AE15" s="316" t="s">
        <v>2509</v>
      </c>
      <c r="AF15" s="316" t="s">
        <v>2510</v>
      </c>
      <c r="AG15" s="31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4"/>
      <c r="V16" s="314"/>
      <c r="W16" s="315"/>
      <c r="X16" s="120" t="s">
        <v>2100</v>
      </c>
      <c r="Y16" s="316" t="s">
        <v>2105</v>
      </c>
      <c r="Z16" s="314" t="s">
        <v>2512</v>
      </c>
      <c r="AA16" s="316" t="s">
        <v>2513</v>
      </c>
      <c r="AB16" s="316" t="s">
        <v>2514</v>
      </c>
      <c r="AC16" s="316" t="s">
        <v>2515</v>
      </c>
      <c r="AD16" s="316"/>
      <c r="AE16" s="316"/>
      <c r="AF16" s="316"/>
      <c r="AG16" s="316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4"/>
      <c r="V17" s="314"/>
      <c r="W17" s="315"/>
      <c r="X17" s="121" t="s">
        <v>138</v>
      </c>
      <c r="Y17" s="316"/>
      <c r="Z17" s="314"/>
      <c r="AA17" s="316"/>
      <c r="AB17" s="316"/>
      <c r="AC17" s="316"/>
      <c r="AD17" s="316"/>
      <c r="AE17" s="316"/>
      <c r="AF17" s="316"/>
      <c r="AG17" s="316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4"/>
      <c r="V18" s="314"/>
      <c r="W18" s="315"/>
      <c r="X18" s="122" t="s">
        <v>2516</v>
      </c>
      <c r="Y18" s="316"/>
      <c r="Z18" s="314"/>
      <c r="AA18" s="316"/>
      <c r="AB18" s="316"/>
      <c r="AC18" s="316"/>
      <c r="AD18" s="316"/>
      <c r="AE18" s="316"/>
      <c r="AF18" s="316"/>
      <c r="AG18" s="31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4"/>
      <c r="V19" s="314"/>
      <c r="W19" s="315"/>
      <c r="X19" s="121" t="s">
        <v>138</v>
      </c>
      <c r="Y19" s="316"/>
      <c r="Z19" s="314"/>
      <c r="AA19" s="316"/>
      <c r="AB19" s="316"/>
      <c r="AC19" s="316"/>
      <c r="AD19" s="316"/>
      <c r="AE19" s="316"/>
      <c r="AF19" s="316"/>
      <c r="AG19" s="31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4"/>
      <c r="V20" s="314"/>
      <c r="W20" s="315"/>
      <c r="X20" s="123" t="s">
        <v>2517</v>
      </c>
      <c r="Y20" s="316"/>
      <c r="Z20" s="314"/>
      <c r="AA20" s="316"/>
      <c r="AB20" s="316"/>
      <c r="AC20" s="316"/>
      <c r="AD20" s="316"/>
      <c r="AE20" s="316"/>
      <c r="AF20" s="316"/>
      <c r="AG20" s="31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8">
        <v>1</v>
      </c>
      <c r="V21" s="31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8524.5571428571438</v>
      </c>
      <c r="L22" s="45" t="str">
        <f t="shared" si="0"/>
        <v/>
      </c>
      <c r="M22" s="45">
        <f t="shared" si="0"/>
        <v>9747.7120000000014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88058.291428571451</v>
      </c>
      <c r="R22" s="45">
        <f t="shared" si="0"/>
        <v>1430292.7385714289</v>
      </c>
      <c r="S22" s="45" t="str">
        <f t="shared" si="0"/>
        <v/>
      </c>
      <c r="T22" s="45" t="str">
        <f t="shared" si="0"/>
        <v/>
      </c>
      <c r="U22" s="319" t="s">
        <v>2595</v>
      </c>
      <c r="V22" s="319"/>
      <c r="W22" s="119">
        <v>901</v>
      </c>
      <c r="X22" s="125">
        <v>5966483</v>
      </c>
      <c r="Y22" s="126"/>
      <c r="Z22" s="126">
        <v>95551</v>
      </c>
      <c r="AA22" s="126"/>
      <c r="AB22" s="126"/>
      <c r="AC22" s="126"/>
      <c r="AD22" s="126">
        <v>-405520</v>
      </c>
      <c r="AE22" s="143">
        <f>IFERROR(IF(AND(X22,Y22,Z22,AA22,AB22,AC22,AD22)="","",SUM(X22,Y22,Z22,AA22,AB22,AC22,AD22)),"")</f>
        <v>5656514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7" t="s">
        <v>2518</v>
      </c>
      <c r="V23" s="317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7" t="s">
        <v>2519</v>
      </c>
      <c r="V24" s="317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34095.228571428575</v>
      </c>
      <c r="L25" s="45" t="str">
        <f t="shared" si="0"/>
        <v/>
      </c>
      <c r="M25" s="45">
        <f t="shared" si="0"/>
        <v>10321.048000000001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89796.264285714322</v>
      </c>
      <c r="R25" s="45">
        <f t="shared" si="0"/>
        <v>1454534.9714285722</v>
      </c>
      <c r="S25" s="45" t="str">
        <f t="shared" si="0"/>
        <v/>
      </c>
      <c r="T25" s="45" t="str">
        <f t="shared" si="0"/>
        <v/>
      </c>
      <c r="U25" s="320" t="s">
        <v>2550</v>
      </c>
      <c r="V25" s="320"/>
      <c r="W25" s="119">
        <v>904</v>
      </c>
      <c r="X25" s="143">
        <f>IFERROR(IF(AND(X22,X23,X24)="","",SUM(X22,X23,X24)),"")</f>
        <v>5966483</v>
      </c>
      <c r="Y25" s="143" t="str">
        <f t="shared" ref="Y25:AF25" si="1">IFERROR(IF(AND(Y22,Y23,Y24)="","",SUM(Y22,Y23,Y24)),"")</f>
        <v/>
      </c>
      <c r="Z25" s="143">
        <f t="shared" si="1"/>
        <v>95551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-405520</v>
      </c>
      <c r="AE25" s="143">
        <f>IFERROR(IF(AND(X25,Y25,Z25,AA25,AB25,AC25,AD25)="","",SUM(X25,Y25,Z25,AA25,AB25,AC25,AD25)),"")</f>
        <v>5656514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18937.216000000008</v>
      </c>
      <c r="R27" s="45">
        <f t="shared" si="0"/>
        <v>21971.866000000009</v>
      </c>
      <c r="S27" s="45" t="str">
        <f t="shared" si="0"/>
        <v/>
      </c>
      <c r="T27" s="45" t="str">
        <f t="shared" si="0"/>
        <v/>
      </c>
      <c r="U27" s="317" t="s">
        <v>2520</v>
      </c>
      <c r="V27" s="317"/>
      <c r="W27" s="128">
        <v>905</v>
      </c>
      <c r="X27" s="129"/>
      <c r="Y27" s="129"/>
      <c r="Z27" s="129"/>
      <c r="AA27" s="129"/>
      <c r="AB27" s="129"/>
      <c r="AC27" s="129"/>
      <c r="AD27" s="129">
        <v>60688</v>
      </c>
      <c r="AE27" s="144">
        <f>IFERROR(IF(AND(X27,Y27,Z27,AA27,AB27,AC27,AD27)="","",SUM(X27,Y27,Z27,AA27,AB27,AC27,AD27)),"")</f>
        <v>60688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7" t="s">
        <v>2521</v>
      </c>
      <c r="V28" s="317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19179.988000000008</v>
      </c>
      <c r="R29" s="45">
        <f t="shared" si="0"/>
        <v>22214.638000000014</v>
      </c>
      <c r="S29" s="45" t="str">
        <f t="shared" si="0"/>
        <v/>
      </c>
      <c r="T29" s="45" t="str">
        <f t="shared" si="0"/>
        <v/>
      </c>
      <c r="U29" s="320" t="s">
        <v>2522</v>
      </c>
      <c r="V29" s="317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60688</v>
      </c>
      <c r="AE29" s="143">
        <f>IFERROR(IF(AND(X29,Y29,Z29,AA29,AB29,AC29,AD29)="","",SUM(X29,Y29,Z29,AA29,AB29,AC29,AD29)),"")</f>
        <v>60688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7" t="s">
        <v>2523</v>
      </c>
      <c r="V31" s="317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7" t="s">
        <v>2524</v>
      </c>
      <c r="V32" s="317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7" t="s">
        <v>2525</v>
      </c>
      <c r="V33" s="317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>
        <f t="shared" si="0"/>
        <v>1752.066</v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38442.790000000015</v>
      </c>
      <c r="R34" s="45">
        <f t="shared" si="0"/>
        <v>48846.958333333358</v>
      </c>
      <c r="S34" s="45" t="str">
        <f t="shared" si="0"/>
        <v/>
      </c>
      <c r="T34" s="45" t="str">
        <f t="shared" si="0"/>
        <v/>
      </c>
      <c r="U34" s="317" t="s">
        <v>2526</v>
      </c>
      <c r="V34" s="317"/>
      <c r="W34" s="128">
        <v>911</v>
      </c>
      <c r="X34" s="129"/>
      <c r="Y34" s="129"/>
      <c r="Z34" s="129">
        <v>14348</v>
      </c>
      <c r="AA34" s="129"/>
      <c r="AB34" s="129"/>
      <c r="AC34" s="129"/>
      <c r="AD34" s="129">
        <v>142371</v>
      </c>
      <c r="AE34" s="144">
        <f>IFERROR(IF(AND(X34,Y34,Z34,AA34,AB34,AC34,AD34)="","",SUM(X34,Y34,Z34,AA34,AB34,AC34,AD34)),"")</f>
        <v>156719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3" t="s">
        <v>2527</v>
      </c>
      <c r="V35" s="323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110807.24285714286</v>
      </c>
      <c r="L37" s="45" t="str">
        <f t="shared" si="0"/>
        <v/>
      </c>
      <c r="M37" s="45">
        <f t="shared" si="0"/>
        <v>11541.025000000001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47436.360000000015</v>
      </c>
      <c r="R37" s="45">
        <f t="shared" si="0"/>
        <v>1585961.5600000005</v>
      </c>
      <c r="S37" s="45" t="str">
        <f t="shared" si="0"/>
        <v/>
      </c>
      <c r="T37" s="45" t="str">
        <f t="shared" si="0"/>
        <v/>
      </c>
      <c r="U37" s="320" t="s">
        <v>2551</v>
      </c>
      <c r="V37" s="320"/>
      <c r="W37" s="119">
        <v>913</v>
      </c>
      <c r="X37" s="143">
        <f>IFERROR(IF(AND(X25,X29,X31,X32,X33,X34,X35)="","",SUM(X25,X29,X31)-SUM(X32)-SUM(X33)+SUM(X34,X35)),"")</f>
        <v>5966483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109899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-202461</v>
      </c>
      <c r="AE37" s="143">
        <f>IFERROR(IF(AND(X37,Y37,Z37,AA37,AB37,AC37,AD37)="","",SUM(X37,Y37,Z37,AA37,AB37,AC37,AD37)),"")</f>
        <v>5873921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7" t="s">
        <v>2528</v>
      </c>
      <c r="V39" s="317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7" t="s">
        <v>2529</v>
      </c>
      <c r="V40" s="317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136377.9142857143</v>
      </c>
      <c r="L41" s="45" t="str">
        <f t="shared" si="4"/>
        <v/>
      </c>
      <c r="M41" s="45">
        <f t="shared" si="4"/>
        <v>12090.550000000001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48304.080000000016</v>
      </c>
      <c r="R41" s="45">
        <f t="shared" si="4"/>
        <v>1611135.5371428577</v>
      </c>
      <c r="S41" s="45" t="str">
        <f t="shared" si="4"/>
        <v/>
      </c>
      <c r="T41" s="45" t="str">
        <f t="shared" si="4"/>
        <v/>
      </c>
      <c r="U41" s="320" t="s">
        <v>2552</v>
      </c>
      <c r="V41" s="320"/>
      <c r="W41" s="119">
        <v>916</v>
      </c>
      <c r="X41" s="143">
        <f>IFERROR(IF(AND(X37,X39,X40)="","",SUM(X37,X39,X40)),"")</f>
        <v>5966483</v>
      </c>
      <c r="Y41" s="143" t="str">
        <f t="shared" ref="Y41:AD41" si="5">IFERROR(IF(AND(Y37,Y39,Y40)="","",SUM(Y37,Y39,Y40)),"")</f>
        <v/>
      </c>
      <c r="Z41" s="143">
        <f t="shared" si="5"/>
        <v>109899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-202461</v>
      </c>
      <c r="AE41" s="143">
        <f>IFERROR(IF(AND(X41,Y41,Z41,AA41,AB41,AC41,AD41)="","",SUM(X41,Y41,Z41,AA41,AB41,AC41,AD41)),"")</f>
        <v>5873921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52158.760000000017</v>
      </c>
      <c r="R43" s="45">
        <f t="shared" si="4"/>
        <v>59920.331428571451</v>
      </c>
      <c r="S43" s="45" t="str">
        <f t="shared" si="4"/>
        <v/>
      </c>
      <c r="T43" s="45" t="str">
        <f t="shared" si="4"/>
        <v/>
      </c>
      <c r="U43" s="317" t="s">
        <v>2530</v>
      </c>
      <c r="V43" s="317"/>
      <c r="W43" s="128">
        <v>917</v>
      </c>
      <c r="X43" s="129"/>
      <c r="Y43" s="129"/>
      <c r="Z43" s="129"/>
      <c r="AA43" s="129"/>
      <c r="AB43" s="129"/>
      <c r="AC43" s="129"/>
      <c r="AD43" s="129">
        <v>-217317</v>
      </c>
      <c r="AE43" s="144">
        <f>IFERROR(IF(AND(X43,Y43,Z43,AA43,AB43,AC43,AD43)="","",SUM(X43,Y43,Z43,AA43,AB43,AC43,AD43)),"")</f>
        <v>-217317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7" t="s">
        <v>2531</v>
      </c>
      <c r="V44" s="317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52779.685714285733</v>
      </c>
      <c r="R45" s="45">
        <f t="shared" si="4"/>
        <v>60541.257142857168</v>
      </c>
      <c r="S45" s="45" t="str">
        <f t="shared" si="4"/>
        <v/>
      </c>
      <c r="T45" s="45" t="str">
        <f t="shared" si="4"/>
        <v/>
      </c>
      <c r="U45" s="320" t="s">
        <v>2532</v>
      </c>
      <c r="V45" s="317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-217317</v>
      </c>
      <c r="AE45" s="143">
        <f>IFERROR(IF(AND(X45,Y45,Z45,AA45,AB45,AC45,AD45)="","",SUM(X45,Y45,Z45,AA45,AB45,AC45,AD45)),"")</f>
        <v>-217317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7" t="s">
        <v>2533</v>
      </c>
      <c r="V47" s="317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7" t="s">
        <v>2534</v>
      </c>
      <c r="V48" s="317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7" t="s">
        <v>2535</v>
      </c>
      <c r="V49" s="317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>
        <f t="shared" si="4"/>
        <v>1588.7500000000005</v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>
        <f t="shared" si="4"/>
        <v>3155.0400000000009</v>
      </c>
      <c r="R50" s="45">
        <f t="shared" si="4"/>
        <v>2.9900000000000011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>
        <v>10870</v>
      </c>
      <c r="AA50" s="129"/>
      <c r="AB50" s="129"/>
      <c r="AC50" s="129"/>
      <c r="AD50" s="129">
        <v>-10870</v>
      </c>
      <c r="AE50" s="144">
        <f>IFERROR(IF(AND(X50,Y50,Z50,AA50,AB50,AC50,AD50)="","",SUM(X50,Y50,Z50,AA50,AB50,AC50,AD50)),"")</f>
        <v>0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213089.92857142858</v>
      </c>
      <c r="L53" s="103" t="str">
        <f t="shared" si="4"/>
        <v/>
      </c>
      <c r="M53" s="103">
        <f t="shared" si="4"/>
        <v>15097.875000000005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108279.97142857147</v>
      </c>
      <c r="R53" s="103">
        <f t="shared" si="4"/>
        <v>1624256.444285715</v>
      </c>
      <c r="S53" s="103" t="str">
        <f t="shared" si="4"/>
        <v/>
      </c>
      <c r="T53" s="103" t="str">
        <f t="shared" si="4"/>
        <v/>
      </c>
      <c r="U53" s="319" t="s">
        <v>2553</v>
      </c>
      <c r="V53" s="319"/>
      <c r="W53" s="119">
        <v>925</v>
      </c>
      <c r="X53" s="143">
        <f>IFERROR(IF(AND(X41,X45,X47,X48,X49,X50,X51)="","",SUM(X41,X45,X47)-SUM(X48)-SUM(X49)+SUM(X50,X51)),"")</f>
        <v>5966483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120769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-430648</v>
      </c>
      <c r="AE53" s="143">
        <f>IFERROR(IF(AND(X53,Y53,Z53,AA53,AB53,AC53,AD53)="","",SUM(X53,Y53,Z53,AA53,AB53,AC53,AD53)),"")</f>
        <v>5656604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4.3760454747045223</v>
      </c>
      <c r="L54" s="239" t="str">
        <f t="shared" ref="L54:T54" si="8">IF(ISERROR(ABS(LOG(ABS(SUM(L22:L53)),EXP(3)))),"",ABS(LOG(ABS(SUM(L22:L53)),EXP(3))))</f>
        <v/>
      </c>
      <c r="M54" s="239">
        <f t="shared" si="8"/>
        <v>3.6790431695134402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4.4157608577649148</v>
      </c>
      <c r="R54" s="239">
        <f t="shared" si="8"/>
        <v>5.2949537565261577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21">
        <f>OP!C45</f>
        <v>0</v>
      </c>
      <c r="V57" s="321"/>
      <c r="AG57" s="274" t="str">
        <f>OP!AJ45</f>
        <v>Hasan Handžić</v>
      </c>
    </row>
  </sheetData>
  <sheetProtection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932E"/>
  </sheetPr>
  <dimension ref="A1:AIJ60"/>
  <sheetViews>
    <sheetView showGridLines="0" view="pageLayout" topLeftCell="B1" zoomScale="80" zoomScalePageLayoutView="80" workbookViewId="0">
      <selection activeCell="S18" sqref="S18:AQ1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40" t="str">
        <f>BS!E1</f>
        <v>Javno preduzeće "Rad" d.d. Tešanj</v>
      </c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4" t="s">
        <v>2590</v>
      </c>
      <c r="AL2" s="324"/>
      <c r="AM2" s="324"/>
      <c r="AN2" s="324"/>
      <c r="AO2" s="324"/>
      <c r="AP2" s="324"/>
      <c r="AQ2" s="324"/>
    </row>
    <row r="3" spans="1:920" s="81" customFormat="1" ht="15" customHeight="1">
      <c r="B3" s="266"/>
      <c r="C3" s="340" t="str">
        <f>BS!E3</f>
        <v>Trg žrtava 3. augusta 74260 Tešanj</v>
      </c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>
      <c r="C5" s="300" t="str">
        <f>BS!E5</f>
        <v>36.00</v>
      </c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40" t="str">
        <f>BS!E7</f>
        <v>4218317600003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40" t="str">
        <f>BS!E9</f>
        <v>Općinski sud u Zenici , MB: 43-02-0023-09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7" t="s">
        <v>2591</v>
      </c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32" t="s">
        <v>2592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4"/>
      <c r="S14" s="332" t="s">
        <v>2593</v>
      </c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4"/>
    </row>
    <row r="15" spans="1:920">
      <c r="C15" s="335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7"/>
      <c r="S15" s="335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7"/>
    </row>
    <row r="16" spans="1:920" s="88" customFormat="1">
      <c r="A16" s="77">
        <v>0.01</v>
      </c>
      <c r="B16" s="77" t="str">
        <f>IF(LEN(Y16)=0,"",1+ABS((Y16*A16)/LEN(Y16))+A16)</f>
        <v/>
      </c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</row>
    <row r="17" spans="1:43" s="88" customFormat="1">
      <c r="A17" s="77"/>
      <c r="B17" s="77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</row>
    <row r="18" spans="1:43" s="88" customFormat="1">
      <c r="A18" s="77"/>
      <c r="B18" s="77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</row>
    <row r="19" spans="1:43" s="88" customFormat="1">
      <c r="A19" s="77"/>
      <c r="B19" s="77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</row>
    <row r="20" spans="1:43" s="88" customFormat="1">
      <c r="A20" s="77"/>
      <c r="B20" s="77"/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  <c r="N20" s="325"/>
      <c r="O20" s="325"/>
      <c r="P20" s="325"/>
      <c r="Q20" s="325"/>
      <c r="R20" s="325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</row>
    <row r="21" spans="1:43" s="88" customFormat="1">
      <c r="A21" s="77"/>
      <c r="B21" s="77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</row>
    <row r="22" spans="1:43" s="88" customFormat="1">
      <c r="A22" s="77"/>
      <c r="B22" s="77"/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</row>
    <row r="23" spans="1:43" s="88" customFormat="1">
      <c r="A23" s="77"/>
      <c r="B23" s="77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6"/>
      <c r="T23" s="326"/>
      <c r="U23" s="326"/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6"/>
      <c r="AJ23" s="326"/>
      <c r="AK23" s="326"/>
      <c r="AL23" s="326"/>
      <c r="AM23" s="326"/>
      <c r="AN23" s="326"/>
      <c r="AO23" s="326"/>
      <c r="AP23" s="326"/>
      <c r="AQ23" s="326"/>
    </row>
    <row r="24" spans="1:43" s="88" customFormat="1">
      <c r="A24" s="77"/>
      <c r="B24" s="77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</row>
    <row r="25" spans="1:43" s="88" customFormat="1">
      <c r="A25" s="77"/>
      <c r="B25" s="77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</row>
    <row r="26" spans="1:43" s="88" customFormat="1">
      <c r="A26" s="77"/>
      <c r="B26" s="77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6"/>
      <c r="T26" s="326"/>
      <c r="U26" s="326"/>
      <c r="V26" s="326"/>
      <c r="W26" s="326"/>
      <c r="X26" s="326"/>
      <c r="Y26" s="326"/>
      <c r="Z26" s="326"/>
      <c r="AA26" s="326"/>
      <c r="AB26" s="326"/>
      <c r="AC26" s="326"/>
      <c r="AD26" s="326"/>
      <c r="AE26" s="326"/>
      <c r="AF26" s="326"/>
      <c r="AG26" s="326"/>
      <c r="AH26" s="326"/>
      <c r="AI26" s="326"/>
      <c r="AJ26" s="326"/>
      <c r="AK26" s="326"/>
      <c r="AL26" s="326"/>
      <c r="AM26" s="326"/>
      <c r="AN26" s="326"/>
      <c r="AO26" s="326"/>
      <c r="AP26" s="326"/>
      <c r="AQ26" s="326"/>
    </row>
    <row r="27" spans="1:43" s="88" customFormat="1">
      <c r="A27" s="77"/>
      <c r="B27" s="77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</row>
    <row r="28" spans="1:43" s="88" customFormat="1">
      <c r="A28" s="77"/>
      <c r="B28" s="77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6"/>
      <c r="T28" s="326"/>
      <c r="U28" s="326"/>
      <c r="V28" s="326"/>
      <c r="W28" s="326"/>
      <c r="X28" s="326"/>
      <c r="Y28" s="326"/>
      <c r="Z28" s="326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  <c r="AK28" s="326"/>
      <c r="AL28" s="326"/>
      <c r="AM28" s="326"/>
      <c r="AN28" s="326"/>
      <c r="AO28" s="326"/>
      <c r="AP28" s="326"/>
      <c r="AQ28" s="326"/>
    </row>
    <row r="29" spans="1:43" s="88" customFormat="1">
      <c r="A29" s="77"/>
      <c r="B29" s="77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6"/>
      <c r="T29" s="326"/>
      <c r="U29" s="326"/>
      <c r="V29" s="326"/>
      <c r="W29" s="326"/>
      <c r="X29" s="326"/>
      <c r="Y29" s="326"/>
      <c r="Z29" s="326"/>
      <c r="AA29" s="326"/>
      <c r="AB29" s="326"/>
      <c r="AC29" s="326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</row>
    <row r="30" spans="1:43" s="88" customFormat="1">
      <c r="A30" s="77"/>
      <c r="B30" s="77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6"/>
      <c r="T30" s="326"/>
      <c r="U30" s="326"/>
      <c r="V30" s="326"/>
      <c r="W30" s="326"/>
      <c r="X30" s="326"/>
      <c r="Y30" s="326"/>
      <c r="Z30" s="326"/>
      <c r="AA30" s="326"/>
      <c r="AB30" s="326"/>
      <c r="AC30" s="32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</row>
    <row r="31" spans="1:43" s="88" customFormat="1">
      <c r="A31" s="77"/>
      <c r="B31" s="77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</row>
    <row r="32" spans="1:43" s="88" customFormat="1">
      <c r="A32" s="77"/>
      <c r="B32" s="77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</row>
    <row r="33" spans="1:43" s="88" customFormat="1">
      <c r="A33" s="77"/>
      <c r="B33" s="77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</row>
    <row r="34" spans="1:43" s="88" customFormat="1">
      <c r="A34" s="77"/>
      <c r="B34" s="77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</row>
    <row r="35" spans="1:43" s="88" customFormat="1">
      <c r="A35" s="77"/>
      <c r="B35" s="77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</row>
    <row r="36" spans="1:43" s="88" customFormat="1">
      <c r="A36" s="77"/>
      <c r="B36" s="77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  <c r="AP36" s="326"/>
      <c r="AQ36" s="326"/>
    </row>
    <row r="37" spans="1:43" s="88" customFormat="1">
      <c r="A37" s="77"/>
      <c r="B37" s="77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</row>
    <row r="38" spans="1:43" s="88" customFormat="1">
      <c r="A38" s="77"/>
      <c r="B38" s="77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</row>
    <row r="39" spans="1:43" s="88" customFormat="1">
      <c r="A39" s="77"/>
      <c r="B39" s="77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</row>
    <row r="40" spans="1:43" s="88" customFormat="1">
      <c r="A40" s="77"/>
      <c r="B40" s="77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</row>
    <row r="41" spans="1:43" s="88" customFormat="1">
      <c r="A41" s="77"/>
      <c r="B41" s="77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</row>
    <row r="42" spans="1:43" s="88" customFormat="1">
      <c r="A42" s="77"/>
      <c r="B42" s="77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5"/>
      <c r="Q42" s="325"/>
      <c r="R42" s="325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  <c r="AH42" s="326"/>
      <c r="AI42" s="326"/>
      <c r="AJ42" s="326"/>
      <c r="AK42" s="326"/>
      <c r="AL42" s="326"/>
      <c r="AM42" s="326"/>
      <c r="AN42" s="326"/>
      <c r="AO42" s="326"/>
      <c r="AP42" s="326"/>
      <c r="AQ42" s="326"/>
    </row>
    <row r="43" spans="1:43" s="88" customFormat="1">
      <c r="A43" s="77"/>
      <c r="B43" s="77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</row>
    <row r="44" spans="1:43" s="88" customFormat="1">
      <c r="A44" s="77"/>
      <c r="B44" s="77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I44" s="326"/>
      <c r="AJ44" s="326"/>
      <c r="AK44" s="326"/>
      <c r="AL44" s="326"/>
      <c r="AM44" s="326"/>
      <c r="AN44" s="326"/>
      <c r="AO44" s="326"/>
      <c r="AP44" s="326"/>
      <c r="AQ44" s="326"/>
    </row>
    <row r="45" spans="1:43" s="88" customFormat="1">
      <c r="A45" s="77"/>
      <c r="B45" s="77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I45" s="326"/>
      <c r="AJ45" s="326"/>
      <c r="AK45" s="326"/>
      <c r="AL45" s="326"/>
      <c r="AM45" s="326"/>
      <c r="AN45" s="326"/>
      <c r="AO45" s="326"/>
      <c r="AP45" s="326"/>
      <c r="AQ45" s="326"/>
    </row>
    <row r="46" spans="1:43" s="88" customFormat="1">
      <c r="A46" s="77"/>
      <c r="B46" s="77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  <c r="AI46" s="326"/>
      <c r="AJ46" s="326"/>
      <c r="AK46" s="326"/>
      <c r="AL46" s="326"/>
      <c r="AM46" s="326"/>
      <c r="AN46" s="326"/>
      <c r="AO46" s="326"/>
      <c r="AP46" s="326"/>
      <c r="AQ46" s="326"/>
    </row>
    <row r="47" spans="1:43" s="88" customFormat="1">
      <c r="A47" s="77"/>
      <c r="B47" s="77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</row>
    <row r="48" spans="1:43" s="88" customFormat="1">
      <c r="A48" s="77"/>
      <c r="B48" s="77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9" t="s">
        <v>2149</v>
      </c>
      <c r="D51" s="299"/>
      <c r="E51" s="299"/>
      <c r="F51" s="299"/>
      <c r="G51" s="299"/>
      <c r="H51" s="299"/>
      <c r="I51" s="299"/>
      <c r="J51" s="299"/>
      <c r="K51" s="299"/>
      <c r="L51" s="299"/>
      <c r="T51" s="100"/>
      <c r="AE51" s="100" t="s">
        <v>2151</v>
      </c>
      <c r="AH51" s="331" t="s">
        <v>2150</v>
      </c>
      <c r="AI51" s="331"/>
      <c r="AJ51" s="331"/>
      <c r="AK51" s="331"/>
      <c r="AL51" s="331"/>
      <c r="AM51" s="331"/>
      <c r="AN51" s="331"/>
      <c r="AO51" s="331"/>
      <c r="AP51" s="331"/>
      <c r="AQ51" s="331"/>
    </row>
    <row r="52" spans="1:43">
      <c r="C52" s="329">
        <f>OP!C45</f>
        <v>0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AH52" s="330" t="str">
        <f>OP!AJ45</f>
        <v>Hasan Handžić</v>
      </c>
      <c r="AI52" s="330"/>
      <c r="AJ52" s="330"/>
      <c r="AK52" s="330"/>
      <c r="AL52" s="330"/>
      <c r="AM52" s="330"/>
      <c r="AN52" s="330"/>
      <c r="AO52" s="330"/>
      <c r="AP52" s="330"/>
      <c r="AQ52" s="330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8"/>
      <c r="D57" s="298"/>
      <c r="E57" s="298"/>
      <c r="F57" s="298"/>
      <c r="G57" s="298"/>
      <c r="H57" s="298"/>
      <c r="I57" s="298"/>
      <c r="J57" s="298"/>
      <c r="K57" s="298"/>
      <c r="L57" s="298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Taiba Ireiz</cp:lastModifiedBy>
  <cp:lastPrinted>2025-08-04T08:18:47Z</cp:lastPrinted>
  <dcterms:created xsi:type="dcterms:W3CDTF">2022-09-29T09:39:00Z</dcterms:created>
  <dcterms:modified xsi:type="dcterms:W3CDTF">2025-09-23T05:37:43Z</dcterms:modified>
  <cp:category>PrivrednaDrustva</cp:category>
</cp:coreProperties>
</file>